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 activeTab="1"/>
  </bookViews>
  <sheets>
    <sheet name="Explanation" sheetId="1" r:id="rId1"/>
    <sheet name="All accts13.14" sheetId="5" r:id="rId2"/>
    <sheet name="All accts14.15" sheetId="2" r:id="rId3"/>
    <sheet name="Proposed Oper Exp Detail 14.15" sheetId="3" r:id="rId4"/>
    <sheet name="14.15 1st qtr. rev.exp" sheetId="4" r:id="rId5"/>
  </sheets>
  <externalReferences>
    <externalReference r:id="rId6"/>
  </externalReferences>
  <definedNames>
    <definedName name="_xlnm.Print_Area" localSheetId="4">'14.15 1st qtr. rev.exp'!$A$1:$Q$48</definedName>
    <definedName name="_xlnm.Print_Area" localSheetId="1">'All accts13.14'!$B$1:$R$40</definedName>
    <definedName name="_xlnm.Print_Area" localSheetId="2">'All accts14.15'!$B$1:$R$40</definedName>
    <definedName name="_xlnm.Print_Area" localSheetId="3">'Proposed Oper Exp Detail 14.15'!$A$1:$P$47</definedName>
  </definedNames>
  <calcPr calcId="145621" iterate="1"/>
</workbook>
</file>

<file path=xl/calcChain.xml><?xml version="1.0" encoding="utf-8"?>
<calcChain xmlns="http://schemas.openxmlformats.org/spreadsheetml/2006/main">
  <c r="N37" i="5" l="1"/>
  <c r="N36" i="5"/>
  <c r="F38" i="5"/>
  <c r="G37" i="5" s="1"/>
  <c r="N40" i="5" l="1"/>
  <c r="O36" i="5" s="1"/>
  <c r="G36" i="5"/>
  <c r="G38" i="5" s="1"/>
  <c r="M48" i="4"/>
  <c r="O47" i="4"/>
  <c r="O46" i="4"/>
  <c r="E46" i="4"/>
  <c r="F46" i="4" s="1"/>
  <c r="D46" i="4"/>
  <c r="N45" i="4"/>
  <c r="O45" i="4" s="1"/>
  <c r="F45" i="4"/>
  <c r="O44" i="4"/>
  <c r="F44" i="4"/>
  <c r="L47" i="3"/>
  <c r="M46" i="3"/>
  <c r="M45" i="3"/>
  <c r="M44" i="3"/>
  <c r="M43" i="3"/>
  <c r="M42" i="3"/>
  <c r="C42" i="3"/>
  <c r="C46" i="3" s="1"/>
  <c r="M41" i="3"/>
  <c r="M47" i="3" s="1"/>
  <c r="N37" i="2"/>
  <c r="N36" i="2"/>
  <c r="N40" i="2" s="1"/>
  <c r="F36" i="2"/>
  <c r="F38" i="2" s="1"/>
  <c r="O39" i="5" l="1"/>
  <c r="O37" i="5"/>
  <c r="O38" i="5"/>
  <c r="D44" i="3"/>
  <c r="D45" i="3"/>
  <c r="D43" i="3"/>
  <c r="O39" i="2"/>
  <c r="O38" i="2"/>
  <c r="G37" i="2"/>
  <c r="G36" i="2"/>
  <c r="G38" i="2" s="1"/>
  <c r="O37" i="2"/>
  <c r="O36" i="2"/>
  <c r="O40" i="2" s="1"/>
  <c r="D42" i="3"/>
  <c r="N48" i="4"/>
  <c r="O48" i="4" s="1"/>
  <c r="O40" i="5" l="1"/>
  <c r="D46" i="3"/>
</calcChain>
</file>

<file path=xl/comments1.xml><?xml version="1.0" encoding="utf-8"?>
<comments xmlns="http://schemas.openxmlformats.org/spreadsheetml/2006/main">
  <authors>
    <author>Jody Moll</author>
  </authors>
  <commentList>
    <comment ref="N36" authorId="0">
      <text>
        <r>
          <rPr>
            <b/>
            <sz val="9"/>
            <color indexed="81"/>
            <rFont val="Tahoma"/>
            <family val="2"/>
          </rPr>
          <t>Jody Moll:</t>
        </r>
        <r>
          <rPr>
            <sz val="9"/>
            <color indexed="81"/>
            <rFont val="Tahoma"/>
            <family val="2"/>
          </rPr>
          <t xml:space="preserve">
Includes $392,800 Salary and ERE pulled up from Fund Balance.</t>
        </r>
      </text>
    </comment>
  </commentList>
</comments>
</file>

<file path=xl/comments2.xml><?xml version="1.0" encoding="utf-8"?>
<comments xmlns="http://schemas.openxmlformats.org/spreadsheetml/2006/main">
  <authors>
    <author>Jody Moll</author>
  </authors>
  <commentList>
    <comment ref="C42" authorId="0">
      <text>
        <r>
          <rPr>
            <b/>
            <sz val="9"/>
            <color indexed="81"/>
            <rFont val="Tahoma"/>
            <family val="2"/>
          </rPr>
          <t>Jody Moll:</t>
        </r>
        <r>
          <rPr>
            <sz val="9"/>
            <color indexed="81"/>
            <rFont val="Tahoma"/>
            <family val="2"/>
          </rPr>
          <t xml:space="preserve">
Includes $373,000 Salary and ERE pulled up from Fund Balance.</t>
        </r>
      </text>
    </comment>
  </commentList>
</comments>
</file>

<file path=xl/sharedStrings.xml><?xml version="1.0" encoding="utf-8"?>
<sst xmlns="http://schemas.openxmlformats.org/spreadsheetml/2006/main" count="75" uniqueCount="53">
  <si>
    <t>Sheet 1</t>
  </si>
  <si>
    <t>All accts 14.15</t>
  </si>
  <si>
    <t>Total Revenue budget all accounts</t>
  </si>
  <si>
    <t>Total Expense budget all accounts</t>
  </si>
  <si>
    <t>Sheet 2</t>
  </si>
  <si>
    <t>Total Hlth &amp; Rec Expenses</t>
  </si>
  <si>
    <t>Total Hlth &amp; Rec Operations Breakdown</t>
  </si>
  <si>
    <t>Sheet 3</t>
  </si>
  <si>
    <t>1st Qtr actual revenue-all accounts</t>
  </si>
  <si>
    <t>1st Qtr actual expenses-all accounts</t>
  </si>
  <si>
    <t>Total Campus Health All Accounts</t>
  </si>
  <si>
    <t>Total Campus Health Expense Breakdown</t>
  </si>
  <si>
    <t>2014-2015</t>
  </si>
  <si>
    <t>EXPENSES</t>
  </si>
  <si>
    <t>Local/Non-Hlth &amp; Rec</t>
  </si>
  <si>
    <t xml:space="preserve">Salary and ERE            </t>
  </si>
  <si>
    <t>Health &amp; Rec</t>
  </si>
  <si>
    <t xml:space="preserve">Operations                  </t>
  </si>
  <si>
    <t xml:space="preserve">Capital                            </t>
  </si>
  <si>
    <t>Transfer out</t>
  </si>
  <si>
    <t xml:space="preserve">Total H&amp;R Fee         </t>
  </si>
  <si>
    <t>Health &amp; Recreation Fee Breakdown</t>
  </si>
  <si>
    <t>Health &amp; Recreation Fee</t>
  </si>
  <si>
    <t>Operations Expense Detail</t>
  </si>
  <si>
    <t xml:space="preserve">Communications/UITS                </t>
  </si>
  <si>
    <t xml:space="preserve">Custodial/Housekeeping            </t>
  </si>
  <si>
    <t xml:space="preserve">Maintenance                                     </t>
  </si>
  <si>
    <t xml:space="preserve">Fuji Medical (X-ray) Sys. Main.  </t>
  </si>
  <si>
    <t xml:space="preserve">PnC Maintenance (EMR)             </t>
  </si>
  <si>
    <t xml:space="preserve">Sonora Quest Lab (CHS Extern) </t>
  </si>
  <si>
    <t xml:space="preserve">Total H&amp;R Fee/Operations         </t>
  </si>
  <si>
    <t>The Campus Health Service</t>
  </si>
  <si>
    <t>Hlth &amp; Rec and Local/Non-Hlth &amp; Rec Fee Revenue July - September (25%)</t>
  </si>
  <si>
    <t>Hlth &amp; Rec and Local/Non-Hlth &amp; Rec Expenses July - September (25%)</t>
  </si>
  <si>
    <t>2014 - 2015</t>
  </si>
  <si>
    <t>Budget</t>
  </si>
  <si>
    <t>Actual</t>
  </si>
  <si>
    <t>Actual Rev. %</t>
  </si>
  <si>
    <t>Expensed</t>
  </si>
  <si>
    <t>Actual Exp. %</t>
  </si>
  <si>
    <t xml:space="preserve">Hlth &amp; Rec fees </t>
  </si>
  <si>
    <t>PS/ERE</t>
  </si>
  <si>
    <t xml:space="preserve">Local/Non-Hlth &amp; Rec fees </t>
  </si>
  <si>
    <t>Operations</t>
  </si>
  <si>
    <t>Total Budgeted fees</t>
  </si>
  <si>
    <t>Capital</t>
  </si>
  <si>
    <t>Propose Hlth &amp; Rec Oper Exp Detail 14.15</t>
  </si>
  <si>
    <t>14.15 1st Qtr. Revenue &amp; Expenses (all accounts)</t>
  </si>
  <si>
    <t>2013-2014</t>
  </si>
  <si>
    <t>Sheet 4</t>
  </si>
  <si>
    <t>All accts actuals 13.14</t>
  </si>
  <si>
    <t>Total Revenue all accounts</t>
  </si>
  <si>
    <t>Total Expenses all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</si>
</sst>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164" formatCode="&quot;$&quot;#,##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7">
    <xf numFmtId="0" fontId="0" fillId="0" borderId="0" xfId="0"/>
    <xf numFmtId="0" fontId="1" fillId="2" borderId="1" xfId="1"/>
    <xf numFmtId="6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6" fontId="2" fillId="0" borderId="0" xfId="0" applyNumberFormat="1" applyFont="1"/>
    <xf numFmtId="10" fontId="2" fillId="0" borderId="0" xfId="0" applyNumberFormat="1" applyFont="1"/>
    <xf numFmtId="0" fontId="2" fillId="0" borderId="2" xfId="0" applyFont="1" applyBorder="1"/>
    <xf numFmtId="6" fontId="2" fillId="0" borderId="2" xfId="0" applyNumberFormat="1" applyFont="1" applyBorder="1"/>
    <xf numFmtId="9" fontId="2" fillId="0" borderId="0" xfId="0" applyNumberFormat="1" applyFont="1"/>
    <xf numFmtId="0" fontId="2" fillId="0" borderId="0" xfId="0" applyFont="1" applyFill="1"/>
    <xf numFmtId="164" fontId="2" fillId="0" borderId="0" xfId="0" applyNumberFormat="1" applyFont="1" applyFill="1"/>
    <xf numFmtId="0" fontId="5" fillId="0" borderId="0" xfId="0" applyFont="1"/>
    <xf numFmtId="3" fontId="0" fillId="0" borderId="0" xfId="0" applyNumberFormat="1" applyFill="1"/>
    <xf numFmtId="9" fontId="0" fillId="0" borderId="0" xfId="0" applyNumberFormat="1"/>
    <xf numFmtId="0" fontId="0" fillId="0" borderId="0" xfId="0" applyBorder="1"/>
    <xf numFmtId="38" fontId="0" fillId="0" borderId="0" xfId="0" applyNumberFormat="1" applyBorder="1"/>
    <xf numFmtId="0" fontId="2" fillId="0" borderId="0" xfId="0" applyFont="1" applyBorder="1"/>
    <xf numFmtId="164" fontId="2" fillId="0" borderId="0" xfId="0" applyNumberFormat="1" applyFont="1" applyBorder="1"/>
    <xf numFmtId="42" fontId="2" fillId="0" borderId="0" xfId="0" applyNumberFormat="1" applyFont="1" applyBorder="1"/>
    <xf numFmtId="164" fontId="2" fillId="0" borderId="0" xfId="0" applyNumberFormat="1" applyFont="1"/>
    <xf numFmtId="5" fontId="2" fillId="0" borderId="0" xfId="0" applyNumberFormat="1" applyFont="1"/>
    <xf numFmtId="0" fontId="2" fillId="0" borderId="3" xfId="0" applyFont="1" applyBorder="1"/>
    <xf numFmtId="164" fontId="2" fillId="0" borderId="3" xfId="0" applyNumberFormat="1" applyFont="1" applyBorder="1"/>
    <xf numFmtId="42" fontId="2" fillId="0" borderId="3" xfId="0" applyNumberFormat="1" applyFont="1" applyBorder="1"/>
    <xf numFmtId="9" fontId="2" fillId="0" borderId="3" xfId="0" applyNumberFormat="1" applyFont="1" applyBorder="1"/>
    <xf numFmtId="42" fontId="2" fillId="0" borderId="0" xfId="0" applyNumberFormat="1" applyFont="1"/>
    <xf numFmtId="5" fontId="2" fillId="0" borderId="3" xfId="0" applyNumberFormat="1" applyFont="1" applyBorder="1"/>
    <xf numFmtId="0" fontId="2" fillId="0" borderId="0" xfId="0" applyFont="1" applyAlignment="1">
      <alignment horizontal="center"/>
    </xf>
    <xf numFmtId="5" fontId="2" fillId="0" borderId="0" xfId="0" applyNumberFormat="1" applyFont="1" applyFill="1"/>
    <xf numFmtId="5" fontId="2" fillId="0" borderId="2" xfId="0" applyNumberFormat="1" applyFont="1" applyFill="1" applyBorder="1"/>
    <xf numFmtId="164" fontId="2" fillId="0" borderId="2" xfId="0" applyNumberFormat="1" applyFont="1" applyFill="1" applyBorder="1"/>
    <xf numFmtId="165" fontId="0" fillId="0" borderId="0" xfId="0" applyNumberFormat="1"/>
    <xf numFmtId="164" fontId="5" fillId="0" borderId="0" xfId="0" applyNumberFormat="1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Campus</a:t>
            </a:r>
            <a:r>
              <a:rPr lang="en-US" baseline="0"/>
              <a:t> Health Expense Breakdown 2013-2014</a:t>
            </a:r>
          </a:p>
          <a:p>
            <a:pPr>
              <a:defRPr/>
            </a:pPr>
            <a:r>
              <a:rPr lang="en-US" baseline="0"/>
              <a:t>$11,344,864</a:t>
            </a:r>
            <a:endParaRPr lang="en-US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b="1"/>
                      <a:t>Salary</a:t>
                    </a:r>
                    <a:r>
                      <a:rPr lang="en-US" b="1" baseline="0"/>
                      <a:t> &amp; ERE $</a:t>
                    </a:r>
                    <a:r>
                      <a:rPr lang="en-US" b="1"/>
                      <a:t>8,255,862</a:t>
                    </a:r>
                  </a:p>
                  <a:p>
                    <a:r>
                      <a:rPr lang="en-US" b="1"/>
                      <a:t>72.77%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b="1"/>
                      <a:t>Operations</a:t>
                    </a:r>
                    <a:r>
                      <a:rPr lang="en-US" b="1" baseline="0"/>
                      <a:t> $</a:t>
                    </a:r>
                    <a:r>
                      <a:rPr lang="en-US" b="1"/>
                      <a:t>2,548,134</a:t>
                    </a:r>
                  </a:p>
                  <a:p>
                    <a:r>
                      <a:rPr lang="en-US" b="1"/>
                      <a:t>22.46%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201502624671916"/>
                  <c:y val="-7.652188637710609E-3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Capital</a:t>
                    </a:r>
                  </a:p>
                  <a:p>
                    <a:r>
                      <a:rPr lang="en-US" b="1"/>
                      <a:t> $51,968</a:t>
                    </a:r>
                  </a:p>
                  <a:p>
                    <a:r>
                      <a:rPr lang="en-US" b="1"/>
                      <a:t>0.46%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23669210854605705"/>
                  <c:y val="2.2675224746629408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Transfer Out</a:t>
                    </a:r>
                  </a:p>
                  <a:p>
                    <a:r>
                      <a:rPr lang="en-US" b="1"/>
                      <a:t>$488,900</a:t>
                    </a:r>
                  </a:p>
                  <a:p>
                    <a:r>
                      <a:rPr lang="en-US" b="1"/>
                      <a:t>4.31%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val>
            <c:numRef>
              <c:f>'All accts13.14'!$N$36:$N$39</c:f>
              <c:numCache>
                <c:formatCode>"$"#,##0_);\("$"#,##0\)</c:formatCode>
                <c:ptCount val="4"/>
                <c:pt idx="0">
                  <c:v>8255862</c:v>
                </c:pt>
                <c:pt idx="1">
                  <c:v>2548133.7999999998</c:v>
                </c:pt>
                <c:pt idx="2">
                  <c:v>51968</c:v>
                </c:pt>
                <c:pt idx="3">
                  <c:v>488900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Campus</a:t>
            </a:r>
            <a:r>
              <a:rPr lang="en-US" baseline="0"/>
              <a:t> Health All Accounts </a:t>
            </a:r>
          </a:p>
          <a:p>
            <a:pPr>
              <a:defRPr/>
            </a:pPr>
            <a:r>
              <a:rPr lang="en-US" baseline="0"/>
              <a:t>2013-2014</a:t>
            </a:r>
          </a:p>
          <a:p>
            <a:pPr>
              <a:defRPr/>
            </a:pPr>
            <a:r>
              <a:rPr lang="en-US" baseline="0"/>
              <a:t>$11,538,564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b="1"/>
                      <a:t>Local/Non-Health &amp; Rec $6,545,895</a:t>
                    </a:r>
                  </a:p>
                  <a:p>
                    <a:r>
                      <a:rPr lang="en-US" b="1"/>
                      <a:t>56.73%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b="1"/>
                      <a:t>Hlth &amp; Rec $4,992,669</a:t>
                    </a:r>
                  </a:p>
                  <a:p>
                    <a:r>
                      <a:rPr lang="en-US" b="1"/>
                      <a:t>43.27%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US" b="1"/>
                      <a:t>Hlth &amp; Rec </a:t>
                    </a:r>
                  </a:p>
                  <a:p>
                    <a:r>
                      <a:rPr lang="en-US" b="1"/>
                      <a:t>$5,374,300</a:t>
                    </a:r>
                  </a:p>
                  <a:p>
                    <a:r>
                      <a:rPr lang="en-US" b="1"/>
                      <a:t>44.39%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val>
            <c:numRef>
              <c:f>'All accts13.14'!$F$36:$F$37</c:f>
              <c:numCache>
                <c:formatCode>"$"#,##0_);[Red]\("$"#,##0\)</c:formatCode>
                <c:ptCount val="2"/>
                <c:pt idx="0">
                  <c:v>6545895</c:v>
                </c:pt>
                <c:pt idx="1">
                  <c:v>4992669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Campus</a:t>
            </a:r>
            <a:r>
              <a:rPr lang="en-US" baseline="0"/>
              <a:t> Health Expense Breakdown 2014-2015</a:t>
            </a:r>
          </a:p>
          <a:p>
            <a:pPr>
              <a:defRPr/>
            </a:pPr>
            <a:r>
              <a:rPr lang="en-US" baseline="0"/>
              <a:t>$12,106,600</a:t>
            </a: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b="1"/>
                      <a:t>Salary</a:t>
                    </a:r>
                    <a:r>
                      <a:rPr lang="en-US" b="1" baseline="0"/>
                      <a:t> &amp; ERE $</a:t>
                    </a:r>
                    <a:r>
                      <a:rPr lang="en-US" b="1"/>
                      <a:t>9,081,500</a:t>
                    </a:r>
                  </a:p>
                  <a:p>
                    <a:r>
                      <a:rPr lang="en-US" b="1"/>
                      <a:t>75.01%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US" b="1"/>
                      <a:t>Operations</a:t>
                    </a:r>
                    <a:r>
                      <a:rPr lang="en-US" b="1" baseline="0"/>
                      <a:t> $</a:t>
                    </a:r>
                    <a:r>
                      <a:rPr lang="en-US" b="1"/>
                      <a:t>2,610,300</a:t>
                    </a:r>
                  </a:p>
                  <a:p>
                    <a:r>
                      <a:rPr lang="en-US" b="1"/>
                      <a:t>22.56%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201502624671916"/>
                  <c:y val="-7.652188637710609E-3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Capital</a:t>
                    </a:r>
                  </a:p>
                  <a:p>
                    <a:r>
                      <a:rPr lang="en-US" b="1"/>
                      <a:t> $50,000</a:t>
                    </a:r>
                  </a:p>
                  <a:p>
                    <a:r>
                      <a:rPr lang="en-US" b="1"/>
                      <a:t>0.41%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23669210854605705"/>
                  <c:y val="2.2675224746629408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Transfer Out</a:t>
                    </a:r>
                  </a:p>
                  <a:p>
                    <a:r>
                      <a:rPr lang="en-US" b="1"/>
                      <a:t>$364,800</a:t>
                    </a:r>
                  </a:p>
                  <a:p>
                    <a:r>
                      <a:rPr lang="en-US" b="1"/>
                      <a:t>3.01%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val>
            <c:numRef>
              <c:f>'All accts14.15'!$N$36:$N$39</c:f>
              <c:numCache>
                <c:formatCode>"$"#,##0</c:formatCode>
                <c:ptCount val="4"/>
                <c:pt idx="0">
                  <c:v>9081500</c:v>
                </c:pt>
                <c:pt idx="1">
                  <c:v>2610300</c:v>
                </c:pt>
                <c:pt idx="2">
                  <c:v>50000</c:v>
                </c:pt>
                <c:pt idx="3">
                  <c:v>364800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Campus</a:t>
            </a:r>
            <a:r>
              <a:rPr lang="en-US" baseline="0"/>
              <a:t> Health All Accounts </a:t>
            </a:r>
          </a:p>
          <a:p>
            <a:pPr>
              <a:defRPr/>
            </a:pPr>
            <a:r>
              <a:rPr lang="en-US" baseline="0"/>
              <a:t>2014-2015</a:t>
            </a:r>
          </a:p>
          <a:p>
            <a:pPr>
              <a:defRPr/>
            </a:pPr>
            <a:r>
              <a:rPr lang="en-US" baseline="0"/>
              <a:t>$12,106,600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b="1"/>
                      <a:t>Local/Non-Health &amp; Rec $6,732,300</a:t>
                    </a:r>
                  </a:p>
                  <a:p>
                    <a:r>
                      <a:rPr lang="en-US" b="1"/>
                      <a:t>55.61%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US" b="1"/>
                      <a:t>Hlth &amp; Rec $5,374,300</a:t>
                    </a:r>
                  </a:p>
                  <a:p>
                    <a:r>
                      <a:rPr lang="en-US" b="1"/>
                      <a:t>44.39%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US" b="1"/>
                      <a:t>Hlth &amp; Rec </a:t>
                    </a:r>
                  </a:p>
                  <a:p>
                    <a:r>
                      <a:rPr lang="en-US" b="1"/>
                      <a:t>$5,374,300</a:t>
                    </a:r>
                  </a:p>
                  <a:p>
                    <a:r>
                      <a:rPr lang="en-US" b="1"/>
                      <a:t>44.39%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val>
            <c:numRef>
              <c:f>'All accts14.15'!$F$36:$F$37</c:f>
              <c:numCache>
                <c:formatCode>"$"#,##0_);[Red]\("$"#,##0\)</c:formatCode>
                <c:ptCount val="2"/>
                <c:pt idx="0">
                  <c:v>6732300</c:v>
                </c:pt>
                <c:pt idx="1">
                  <c:v>5374300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H&amp;R Fee Expense Breakdown 2014</a:t>
            </a:r>
            <a:r>
              <a:rPr lang="en-US" sz="1800" baseline="0"/>
              <a:t> - 2015    $5,001,300 + $373,000 = $5,374,300</a:t>
            </a:r>
            <a:endParaRPr lang="en-US" sz="18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7898604595215012E-2"/>
          <c:y val="0.33401754201230049"/>
          <c:w val="0.83407447420510039"/>
          <c:h val="0.58195005713438863"/>
        </c:manualLayout>
      </c:layout>
      <c:pieChart>
        <c:varyColors val="1"/>
        <c:ser>
          <c:idx val="0"/>
          <c:order val="0"/>
          <c:tx>
            <c:strRef>
              <c:f>'[1]Fee Expense Breakdown 14.15'!$C$1</c:f>
              <c:strCache>
                <c:ptCount val="1"/>
                <c:pt idx="0">
                  <c:v>Health &amp; Recreation Fee Breakdown</c:v>
                </c:pt>
              </c:strCache>
            </c:strRef>
          </c:tx>
          <c:dLbls>
            <c:dLbl>
              <c:idx val="2"/>
              <c:layout>
                <c:manualLayout>
                  <c:x val="-8.0694784246086143E-2"/>
                  <c:y val="-0.19113414686462854"/>
                </c:manualLayout>
              </c:layout>
              <c:tx>
                <c:rich>
                  <a:bodyPr/>
                  <a:lstStyle/>
                  <a:p>
                    <a:r>
                      <a:rPr lang="en-US" b="1" baseline="0"/>
                      <a:t>Salary and ERE            
$4,823,700
89.75% (INCLUDES $373,000 FROM FUND BALANCE)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layout>
                <c:manualLayout>
                  <c:x val="-4.1388654697735464E-2"/>
                  <c:y val="3.5660016182187754E-2"/>
                </c:manualLayout>
              </c:layout>
              <c:tx>
                <c:rich>
                  <a:bodyPr/>
                  <a:lstStyle/>
                  <a:p>
                    <a:r>
                      <a:rPr lang="en-US" b="1" baseline="0"/>
                      <a:t>Operations  </a:t>
                    </a:r>
                  </a:p>
                  <a:p>
                    <a:r>
                      <a:rPr lang="en-US" b="1" baseline="0"/>
                      <a:t>     $490,600 </a:t>
                    </a:r>
                  </a:p>
                  <a:p>
                    <a:r>
                      <a:rPr lang="en-US" b="1" baseline="0"/>
                      <a:t>9.13%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tx>
                <c:rich>
                  <a:bodyPr/>
                  <a:lstStyle/>
                  <a:p>
                    <a:r>
                      <a:rPr lang="en-US" b="1" baseline="0"/>
                      <a:t>Capital                            
$50,000
.93%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5"/>
              <c:layout>
                <c:manualLayout>
                  <c:x val="0.11697673141855633"/>
                  <c:y val="1.4913908421179893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Transfer out</a:t>
                    </a:r>
                  </a:p>
                  <a:p>
                    <a:r>
                      <a:rPr lang="en-US" b="1"/>
                      <a:t>$10,000</a:t>
                    </a:r>
                  </a:p>
                  <a:p>
                    <a:r>
                      <a:rPr lang="en-US" b="1"/>
                      <a:t>.19%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6"/>
              <c:layout>
                <c:manualLayout>
                  <c:x val="0.16414087197104202"/>
                  <c:y val="2.513324520566316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Fund Bal. Reduction     
$373,000</a:t>
                    </a:r>
                  </a:p>
                  <a:p>
                    <a:r>
                      <a:rPr lang="en-US" b="1"/>
                      <a:t>6.49%</a:t>
                    </a:r>
                  </a:p>
                  <a:p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</c:dLbl>
            <c:numFmt formatCode="&quot;$&quot;#,##0;[Red]&quot;$&quot;#,##0" sourceLinked="0"/>
            <c:txPr>
              <a:bodyPr rot="0" vert="horz"/>
              <a:lstStyle/>
              <a:p>
                <a:pPr>
                  <a:defRPr b="1"/>
                </a:pPr>
                <a:endParaRPr lang="en-U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multiLvlStrRef>
              <c:f>'[1]Fee Expense Breakdown 14.15'!$A$2:$B$8</c:f>
              <c:multiLvlStrCache>
                <c:ptCount val="2"/>
                <c:lvl>
                  <c:pt idx="0">
                    <c:v>0</c:v>
                  </c:pt>
                  <c:pt idx="1">
                    <c:v>0</c:v>
                  </c:pt>
                </c:lvl>
                <c:lvl>
                  <c:pt idx="0">
                    <c:v>Transfer out</c:v>
                  </c:pt>
                  <c:pt idx="1">
                    <c:v>0</c:v>
                  </c:pt>
                </c:lvl>
                <c:lvl>
                  <c:pt idx="0">
                    <c:v>Capital                            </c:v>
                  </c:pt>
                  <c:pt idx="1">
                    <c:v>0</c:v>
                  </c:pt>
                </c:lvl>
                <c:lvl>
                  <c:pt idx="0">
                    <c:v>Operations                  </c:v>
                  </c:pt>
                </c:lvl>
                <c:lvl>
                  <c:pt idx="0">
                    <c:v>Salary and ERE            </c:v>
                  </c:pt>
                </c:lvl>
                <c:lvl>
                  <c:pt idx="0">
                    <c:v>EXPENSES</c:v>
                  </c:pt>
                </c:lvl>
              </c:multiLvlStrCache>
            </c:multiLvlStrRef>
          </c:cat>
          <c:val>
            <c:numRef>
              <c:f>'[1]Fee Expense Breakdown 14.15'!$C$2:$C$9</c:f>
              <c:numCache>
                <c:formatCode>General</c:formatCode>
                <c:ptCount val="8"/>
                <c:pt idx="2">
                  <c:v>4823700</c:v>
                </c:pt>
                <c:pt idx="3">
                  <c:v>490600</c:v>
                </c:pt>
                <c:pt idx="4">
                  <c:v>50000</c:v>
                </c:pt>
                <c:pt idx="5">
                  <c:v>10000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'[1]Fee Expense Breakdown 14.15'!$D$1</c:f>
              <c:strCache>
                <c:ptCount val="1"/>
              </c:strCache>
            </c:strRef>
          </c:tx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multiLvlStrRef>
              <c:f>'[1]Fee Expense Breakdown 14.15'!$A$2:$B$8</c:f>
              <c:multiLvlStrCache>
                <c:ptCount val="2"/>
                <c:lvl>
                  <c:pt idx="0">
                    <c:v>0</c:v>
                  </c:pt>
                  <c:pt idx="1">
                    <c:v>0</c:v>
                  </c:pt>
                </c:lvl>
                <c:lvl>
                  <c:pt idx="0">
                    <c:v>Transfer out</c:v>
                  </c:pt>
                  <c:pt idx="1">
                    <c:v>0</c:v>
                  </c:pt>
                </c:lvl>
                <c:lvl>
                  <c:pt idx="0">
                    <c:v>Capital                            </c:v>
                  </c:pt>
                  <c:pt idx="1">
                    <c:v>0</c:v>
                  </c:pt>
                </c:lvl>
                <c:lvl>
                  <c:pt idx="0">
                    <c:v>Operations                  </c:v>
                  </c:pt>
                </c:lvl>
                <c:lvl>
                  <c:pt idx="0">
                    <c:v>Salary and ERE            </c:v>
                  </c:pt>
                </c:lvl>
                <c:lvl>
                  <c:pt idx="0">
                    <c:v>EXPENSES</c:v>
                  </c:pt>
                </c:lvl>
              </c:multiLvlStrCache>
            </c:multiLvlStrRef>
          </c:cat>
          <c:val>
            <c:numRef>
              <c:f>'[1]Fee Expense Breakdown 14.15'!$D$2:$D$9</c:f>
              <c:numCache>
                <c:formatCode>General</c:formatCode>
                <c:ptCount val="8"/>
                <c:pt idx="0">
                  <c:v>0</c:v>
                </c:pt>
                <c:pt idx="2">
                  <c:v>0.89754944830024375</c:v>
                </c:pt>
                <c:pt idx="3">
                  <c:v>9.1286307053941904E-2</c:v>
                </c:pt>
                <c:pt idx="4">
                  <c:v>9.303537204845282E-3</c:v>
                </c:pt>
                <c:pt idx="5">
                  <c:v>1.8607074409690565E-3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 horizontalDpi="300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Health and Recreation Fee</a:t>
            </a:r>
          </a:p>
          <a:p>
            <a:pPr>
              <a:defRPr/>
            </a:pPr>
            <a:r>
              <a:rPr lang="en-US"/>
              <a:t>Proposed Operations Expense Detail</a:t>
            </a:r>
          </a:p>
          <a:p>
            <a:pPr>
              <a:defRPr/>
            </a:pPr>
            <a:r>
              <a:rPr lang="en-US"/>
              <a:t>2014-2015</a:t>
            </a:r>
          </a:p>
          <a:p>
            <a:pPr>
              <a:defRPr/>
            </a:pPr>
            <a:r>
              <a:rPr lang="en-US"/>
              <a:t>Total Proposed H&amp;R Fee/Operations  $490,600</a:t>
            </a:r>
          </a:p>
        </c:rich>
      </c:tx>
      <c:layout>
        <c:manualLayout>
          <c:xMode val="edge"/>
          <c:yMode val="edge"/>
          <c:x val="0.10765886319426185"/>
          <c:y val="7.955038373664439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0582829147007618E-2"/>
          <c:y val="0.33224703212864615"/>
          <c:w val="0.81040943077011862"/>
          <c:h val="0.57390857030108566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7.4113786714424049E-2"/>
                  <c:y val="-5.5502052180667061E-3"/>
                </c:manualLayout>
              </c:layout>
              <c:tx>
                <c:rich>
                  <a:bodyPr/>
                  <a:lstStyle/>
                  <a:p>
                    <a:r>
                      <a:rPr lang="en-US" b="1" i="0" baseline="0"/>
                      <a:t>Communication UITS                  $95,000
19.14%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20685854088060884"/>
                  <c:y val="-8.7219009409808188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 i="0" baseline="0"/>
                      <a:t>Custodial/</a:t>
                    </a:r>
                  </a:p>
                  <a:p>
                    <a:r>
                      <a:rPr lang="en-US" sz="1000" b="1" i="0" baseline="0"/>
                      <a:t>Housekeeping
$125,082
26.5%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1.2307427805348266E-2"/>
                  <c:y val="-9.8537637171490777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 i="0" baseline="0"/>
                      <a:t>Building</a:t>
                    </a:r>
                    <a:br>
                      <a:rPr lang="en-US" sz="1000" b="1" i="0" baseline="0"/>
                    </a:br>
                    <a:r>
                      <a:rPr lang="en-US" sz="1000" b="1" i="0" baseline="0"/>
                      <a:t>Maintenance                                     $15,943
10.19%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1.486478655032328E-2"/>
                  <c:y val="-1.8983241840526219E-3"/>
                </c:manualLayout>
              </c:layout>
              <c:tx>
                <c:rich>
                  <a:bodyPr/>
                  <a:lstStyle/>
                  <a:p>
                    <a:r>
                      <a:rPr lang="en-US" sz="1000" b="1" i="0" baseline="0"/>
                      <a:t>Fuji Medical </a:t>
                    </a:r>
                  </a:p>
                  <a:p>
                    <a:r>
                      <a:rPr lang="en-US" sz="1000" b="1" i="0" baseline="0"/>
                      <a:t>(X-Ray) </a:t>
                    </a:r>
                    <a:br>
                      <a:rPr lang="en-US" sz="1000" b="1" i="0" baseline="0"/>
                    </a:br>
                    <a:r>
                      <a:rPr lang="en-US" sz="1000" b="1" i="0" baseline="0"/>
                      <a:t>System Maintenance</a:t>
                    </a:r>
                  </a:p>
                  <a:p>
                    <a:r>
                      <a:rPr lang="en-US" sz="1000" b="1" i="0" baseline="0"/>
                      <a:t>$9,680
7.48%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6541128108441205"/>
                  <c:y val="-6.9684626499608771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 i="0" baseline="0"/>
                      <a:t>PnC Maintenance </a:t>
                    </a:r>
                    <a:br>
                      <a:rPr lang="en-US" sz="1000" b="1" i="0" baseline="0"/>
                    </a:br>
                    <a:r>
                      <a:rPr lang="en-US" sz="1000" b="1" i="0" baseline="0"/>
                      <a:t>(EMR)  </a:t>
                    </a:r>
                    <a:br>
                      <a:rPr lang="en-US" sz="1000" b="1" i="0" baseline="0"/>
                    </a:br>
                    <a:r>
                      <a:rPr lang="en-US" sz="1000" b="1" i="0" baseline="0"/>
                      <a:t>$50,000
10.19%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US" b="1" i="0" baseline="0"/>
                      <a:t>Sonora Quest Lab </a:t>
                    </a:r>
                    <a:br>
                      <a:rPr lang="en-US" b="1" i="0" baseline="0"/>
                    </a:br>
                    <a:r>
                      <a:rPr lang="en-US" b="1" i="0" baseline="0"/>
                      <a:t>(CHS Extern) </a:t>
                    </a:r>
                    <a:br>
                      <a:rPr lang="en-US" b="1" i="0" baseline="0"/>
                    </a:br>
                    <a:r>
                      <a:rPr lang="en-US" b="1" i="0" baseline="0"/>
                      <a:t>$194,895
26.5%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b="1" i="0" baseline="0"/>
                </a:pPr>
                <a:endParaRPr lang="en-U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howLeaderLines val="1"/>
          </c:dLbls>
          <c:cat>
            <c:strRef>
              <c:f>'Proposed Oper Exp Detail 14.15'!$I$41:$I$46</c:f>
              <c:strCache>
                <c:ptCount val="6"/>
                <c:pt idx="0">
                  <c:v>Communications/UITS                </c:v>
                </c:pt>
                <c:pt idx="1">
                  <c:v>Custodial/Housekeeping            </c:v>
                </c:pt>
                <c:pt idx="2">
                  <c:v>Maintenance                                     </c:v>
                </c:pt>
                <c:pt idx="3">
                  <c:v>Fuji Medical (X-ray) Sys. Main.  </c:v>
                </c:pt>
                <c:pt idx="4">
                  <c:v>PnC Maintenance (EMR)             </c:v>
                </c:pt>
                <c:pt idx="5">
                  <c:v>Sonora Quest Lab (CHS Extern) </c:v>
                </c:pt>
              </c:strCache>
            </c:strRef>
          </c:cat>
          <c:val>
            <c:numRef>
              <c:f>'Proposed Oper Exp Detail 14.15'!$L$41:$L$46</c:f>
              <c:numCache>
                <c:formatCode>"$"#,##0</c:formatCode>
                <c:ptCount val="6"/>
                <c:pt idx="0">
                  <c:v>93900</c:v>
                </c:pt>
                <c:pt idx="1">
                  <c:v>130000</c:v>
                </c:pt>
                <c:pt idx="2">
                  <c:v>50000</c:v>
                </c:pt>
                <c:pt idx="3">
                  <c:v>36700</c:v>
                </c:pt>
                <c:pt idx="4">
                  <c:v>50000</c:v>
                </c:pt>
                <c:pt idx="5">
                  <c:v>130000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 horizontalDpi="-3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 Campus Health Service</a:t>
            </a:r>
          </a:p>
          <a:p>
            <a:pPr algn="ctr">
              <a:defRPr sz="1400"/>
            </a:pPr>
            <a:r>
              <a:rPr lang="en-US" sz="1400"/>
              <a:t> Hlth</a:t>
            </a:r>
            <a:r>
              <a:rPr lang="en-US" sz="1400" baseline="0"/>
              <a:t> &amp; Rec and Local/Non-Hlth &amp; Rec </a:t>
            </a:r>
            <a:r>
              <a:rPr lang="en-US" sz="1400"/>
              <a:t>Revenue</a:t>
            </a:r>
            <a:r>
              <a:rPr lang="en-US" sz="1400" baseline="0"/>
              <a:t> </a:t>
            </a:r>
          </a:p>
          <a:p>
            <a:pPr algn="ctr">
              <a:defRPr sz="1400"/>
            </a:pPr>
            <a:r>
              <a:rPr lang="en-US" sz="1400" baseline="0"/>
              <a:t>$2,168,120 + $1,898,477 = $4,066,597 </a:t>
            </a:r>
          </a:p>
          <a:p>
            <a:pPr algn="ctr">
              <a:defRPr sz="1400"/>
            </a:pPr>
            <a:r>
              <a:rPr lang="en-US" sz="1400" baseline="0"/>
              <a:t>July - Sept (25%)</a:t>
            </a:r>
          </a:p>
          <a:p>
            <a:pPr algn="ctr">
              <a:defRPr sz="1400"/>
            </a:pPr>
            <a:r>
              <a:rPr lang="en-US" sz="1400" baseline="0"/>
              <a:t>2014-2015</a:t>
            </a:r>
            <a:endParaRPr lang="en-US" sz="1400"/>
          </a:p>
        </c:rich>
      </c:tx>
      <c:layout>
        <c:manualLayout>
          <c:xMode val="edge"/>
          <c:yMode val="edge"/>
          <c:x val="0.18096282754418036"/>
          <c:y val="7.5534223952343049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8.9597758232689822E-3"/>
                  <c:y val="2.2802795717950988E-2"/>
                </c:manualLayout>
              </c:layout>
              <c:tx>
                <c:rich>
                  <a:bodyPr/>
                  <a:lstStyle/>
                  <a:p>
                    <a:r>
                      <a:rPr lang="en-US" sz="1100" b="1"/>
                      <a:t>Local/Non-Hlth &amp; Rec</a:t>
                    </a:r>
                    <a:endParaRPr lang="en-US" sz="1100" b="1" baseline="0"/>
                  </a:p>
                  <a:p>
                    <a:r>
                      <a:rPr lang="en-US" sz="1100" b="1"/>
                      <a:t>$1,898,477</a:t>
                    </a:r>
                  </a:p>
                  <a:p>
                    <a:r>
                      <a:rPr lang="en-US" sz="1100" b="1"/>
                      <a:t>47%</a:t>
                    </a:r>
                  </a:p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1.437897959281598E-2"/>
                  <c:y val="-8.016839187236427E-2"/>
                </c:manualLayout>
              </c:layout>
              <c:tx>
                <c:rich>
                  <a:bodyPr/>
                  <a:lstStyle/>
                  <a:p>
                    <a:r>
                      <a:rPr lang="en-US" sz="1100" b="1"/>
                      <a:t>Fees</a:t>
                    </a:r>
                  </a:p>
                  <a:p>
                    <a:r>
                      <a:rPr lang="en-US" sz="1100" b="1" baseline="0"/>
                      <a:t> Received </a:t>
                    </a:r>
                  </a:p>
                  <a:p>
                    <a:r>
                      <a:rPr lang="en-US" sz="1100" b="1"/>
                      <a:t>$ 2,168,120</a:t>
                    </a:r>
                  </a:p>
                  <a:p>
                    <a:r>
                      <a:rPr lang="en-US" sz="1100" b="1"/>
                      <a:t>53%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val>
            <c:numRef>
              <c:f>'14.15 1st qtr. rev.exp'!$E$44:$E$45</c:f>
              <c:numCache>
                <c:formatCode>_("$"* #,##0_);_("$"* \(#,##0\);_("$"* "-"_);_(@_)</c:formatCode>
                <c:ptCount val="2"/>
                <c:pt idx="0">
                  <c:v>2168120</c:v>
                </c:pt>
                <c:pt idx="1">
                  <c:v>1898477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Campus</a:t>
            </a:r>
            <a:r>
              <a:rPr lang="en-US" sz="1400" baseline="0"/>
              <a:t> Health Service</a:t>
            </a:r>
          </a:p>
          <a:p>
            <a:pPr>
              <a:defRPr/>
            </a:pPr>
            <a:r>
              <a:rPr lang="en-US" sz="1400" baseline="0"/>
              <a:t> Hlth &amp; Rec and Non-Hlth &amp; Rec  Expenses</a:t>
            </a:r>
          </a:p>
          <a:p>
            <a:pPr>
              <a:defRPr/>
            </a:pPr>
            <a:r>
              <a:rPr lang="en-US" sz="1400" baseline="0"/>
              <a:t>$1,488,942 + $807,296 + $700 = $2,296,938</a:t>
            </a:r>
          </a:p>
          <a:p>
            <a:pPr>
              <a:defRPr/>
            </a:pPr>
            <a:r>
              <a:rPr lang="en-US" sz="1400" baseline="0"/>
              <a:t>July - Sept (25%)</a:t>
            </a:r>
          </a:p>
          <a:p>
            <a:pPr>
              <a:defRPr/>
            </a:pPr>
            <a:r>
              <a:rPr lang="en-US" sz="1400" baseline="0"/>
              <a:t> 2014-2015</a:t>
            </a:r>
            <a:endParaRPr lang="en-US" sz="1400"/>
          </a:p>
        </c:rich>
      </c:tx>
      <c:layout>
        <c:manualLayout>
          <c:xMode val="edge"/>
          <c:yMode val="edge"/>
          <c:x val="0.19918794781653296"/>
          <c:y val="2.829354553492484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4.2884054323199153E-2"/>
                  <c:y val="-0.15370468611847923"/>
                </c:manualLayout>
              </c:layout>
              <c:tx>
                <c:rich>
                  <a:bodyPr/>
                  <a:lstStyle/>
                  <a:p>
                    <a:r>
                      <a:rPr lang="en-US" sz="1100" b="1"/>
                      <a:t>PS/ERE $1,488,942 </a:t>
                    </a:r>
                  </a:p>
                  <a:p>
                    <a:r>
                      <a:rPr lang="en-US" sz="1100" b="1"/>
                      <a:t>65%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514727675439094"/>
                  <c:y val="4.6626147858838597E-2"/>
                </c:manualLayout>
              </c:layout>
              <c:tx>
                <c:rich>
                  <a:bodyPr/>
                  <a:lstStyle/>
                  <a:p>
                    <a:r>
                      <a:rPr lang="en-US" sz="1100" b="1"/>
                      <a:t>Operations $807,296</a:t>
                    </a:r>
                  </a:p>
                  <a:p>
                    <a:r>
                      <a:rPr lang="en-US" sz="1100" b="1"/>
                      <a:t> 35%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Capital $0 , 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21739778346980021"/>
                  <c:y val="-1.68118242514115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Transfer Out $700 , 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val>
            <c:numRef>
              <c:f>'14.15 1st qtr. rev.exp'!$N$44:$N$47</c:f>
              <c:numCache>
                <c:formatCode>"$"#,##0_);\("$"#,##0\)</c:formatCode>
                <c:ptCount val="4"/>
                <c:pt idx="0">
                  <c:v>1488942</c:v>
                </c:pt>
                <c:pt idx="1">
                  <c:v>807296</c:v>
                </c:pt>
                <c:pt idx="2">
                  <c:v>0</c:v>
                </c:pt>
                <c:pt idx="3">
                  <c:v>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133350</xdr:rowOff>
    </xdr:from>
    <xdr:to>
      <xdr:col>17</xdr:col>
      <xdr:colOff>304800</xdr:colOff>
      <xdr:row>27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1</xdr:row>
      <xdr:rowOff>142875</xdr:rowOff>
    </xdr:from>
    <xdr:to>
      <xdr:col>8</xdr:col>
      <xdr:colOff>342900</xdr:colOff>
      <xdr:row>27</xdr:row>
      <xdr:rowOff>133349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133350</xdr:rowOff>
    </xdr:from>
    <xdr:to>
      <xdr:col>17</xdr:col>
      <xdr:colOff>304800</xdr:colOff>
      <xdr:row>27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1</xdr:row>
      <xdr:rowOff>142875</xdr:rowOff>
    </xdr:from>
    <xdr:to>
      <xdr:col>8</xdr:col>
      <xdr:colOff>342900</xdr:colOff>
      <xdr:row>27</xdr:row>
      <xdr:rowOff>133349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49696</xdr:colOff>
      <xdr:row>0</xdr:row>
      <xdr:rowOff>124239</xdr:rowOff>
    </xdr:from>
    <xdr:to>
      <xdr:col>6</xdr:col>
      <xdr:colOff>447261</xdr:colOff>
      <xdr:row>34</xdr:row>
      <xdr:rowOff>115958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16566</xdr:colOff>
      <xdr:row>0</xdr:row>
      <xdr:rowOff>124239</xdr:rowOff>
    </xdr:from>
    <xdr:to>
      <xdr:col>15</xdr:col>
      <xdr:colOff>289891</xdr:colOff>
      <xdr:row>34</xdr:row>
      <xdr:rowOff>107674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485775</xdr:rowOff>
    </xdr:from>
    <xdr:to>
      <xdr:col>7</xdr:col>
      <xdr:colOff>276225</xdr:colOff>
      <xdr:row>32</xdr:row>
      <xdr:rowOff>114299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161924</xdr:colOff>
      <xdr:row>4</xdr:row>
      <xdr:rowOff>457200</xdr:rowOff>
    </xdr:from>
    <xdr:to>
      <xdr:col>16</xdr:col>
      <xdr:colOff>419100</xdr:colOff>
      <xdr:row>32</xdr:row>
      <xdr:rowOff>123825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22</xdr:col>
      <xdr:colOff>476250</xdr:colOff>
      <xdr:row>19</xdr:row>
      <xdr:rowOff>304800</xdr:rowOff>
    </xdr:from>
    <xdr:ext cx="184731" cy="264560"/>
    <xdr:sp macro="" textlink="">
      <xdr:nvSpPr>
        <xdr:cNvPr id="4" name="TextBox 3"/>
        <xdr:cNvSpPr txBox="1"/>
      </xdr:nvSpPr>
      <xdr:spPr>
        <a:xfrm>
          <a:off x="15840075" y="422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0.40374</cdr:x>
      <cdr:y>0.09733</cdr:y>
    </cdr:from>
    <cdr:to>
      <cdr:x>0.58318</cdr:x>
      <cdr:y>0.39874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57401" y="2952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RRYM~1/AppData/Local/Temp/EXCEL/HR%20Fee%202014-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anation"/>
      <sheetName val="All accts14.15"/>
      <sheetName val="Proposed Oper Exp Detail 14.15"/>
      <sheetName val="14.15 1st qtr. rev.exp"/>
      <sheetName val="Proposed Total Rev.Budget 14.15"/>
      <sheetName val="Fee Expense Breakdown 14.15"/>
      <sheetName val="Total Rev.Budget 14.15"/>
      <sheetName val="Oper Exp Detail 14.15"/>
      <sheetName val="Sheet2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Health &amp; Recreation Fee Breakdown</v>
          </cell>
        </row>
        <row r="2">
          <cell r="D2" t="str">
            <v>2014-2015</v>
          </cell>
        </row>
        <row r="3">
          <cell r="A3" t="str">
            <v>EXPENSES</v>
          </cell>
        </row>
        <row r="4">
          <cell r="A4" t="str">
            <v xml:space="preserve">Salary and ERE            </v>
          </cell>
          <cell r="C4">
            <v>4823700</v>
          </cell>
          <cell r="D4">
            <v>0.89754944830024375</v>
          </cell>
        </row>
        <row r="5">
          <cell r="A5" t="str">
            <v xml:space="preserve">Operations                  </v>
          </cell>
          <cell r="C5">
            <v>490600</v>
          </cell>
          <cell r="D5">
            <v>9.1286307053941904E-2</v>
          </cell>
        </row>
        <row r="6">
          <cell r="A6" t="str">
            <v xml:space="preserve">Capital                            </v>
          </cell>
          <cell r="B6">
            <v>0</v>
          </cell>
          <cell r="C6">
            <v>50000</v>
          </cell>
          <cell r="D6">
            <v>9.303537204845282E-3</v>
          </cell>
        </row>
        <row r="7">
          <cell r="A7" t="str">
            <v>Transfer out</v>
          </cell>
          <cell r="B7">
            <v>0</v>
          </cell>
          <cell r="C7">
            <v>10000</v>
          </cell>
          <cell r="D7">
            <v>1.8607074409690565E-3</v>
          </cell>
        </row>
        <row r="8">
          <cell r="A8">
            <v>0</v>
          </cell>
          <cell r="B8">
            <v>0</v>
          </cell>
          <cell r="C8">
            <v>0</v>
          </cell>
          <cell r="D8">
            <v>0</v>
          </cell>
        </row>
        <row r="9">
          <cell r="C9">
            <v>0</v>
          </cell>
          <cell r="D9">
            <v>1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A4" sqref="A4"/>
    </sheetView>
  </sheetViews>
  <sheetFormatPr defaultRowHeight="15" x14ac:dyDescent="0.25"/>
  <cols>
    <col min="3" max="3" width="35.28515625" customWidth="1"/>
    <col min="4" max="4" width="13.85546875" bestFit="1" customWidth="1"/>
  </cols>
  <sheetData>
    <row r="1" spans="1:4" ht="16.5" thickTop="1" thickBot="1" x14ac:dyDescent="0.3">
      <c r="A1" s="1" t="s">
        <v>0</v>
      </c>
      <c r="B1" s="1" t="s">
        <v>50</v>
      </c>
      <c r="C1" s="1"/>
    </row>
    <row r="2" spans="1:4" ht="15.75" thickTop="1" x14ac:dyDescent="0.25">
      <c r="A2" t="s">
        <v>51</v>
      </c>
      <c r="D2" s="32">
        <v>11538564</v>
      </c>
    </row>
    <row r="3" spans="1:4" x14ac:dyDescent="0.25">
      <c r="A3" t="s">
        <v>52</v>
      </c>
      <c r="D3" s="32">
        <v>11344864</v>
      </c>
    </row>
    <row r="6" spans="1:4" ht="15.75" thickBot="1" x14ac:dyDescent="0.3"/>
    <row r="7" spans="1:4" ht="16.5" thickTop="1" thickBot="1" x14ac:dyDescent="0.3">
      <c r="A7" s="1" t="s">
        <v>4</v>
      </c>
      <c r="B7" s="1" t="s">
        <v>1</v>
      </c>
      <c r="C7" s="1"/>
    </row>
    <row r="8" spans="1:4" ht="15.75" thickTop="1" x14ac:dyDescent="0.25">
      <c r="A8" t="s">
        <v>2</v>
      </c>
      <c r="D8" s="2">
        <v>12106600</v>
      </c>
    </row>
    <row r="9" spans="1:4" x14ac:dyDescent="0.25">
      <c r="A9" t="s">
        <v>3</v>
      </c>
      <c r="D9" s="2">
        <v>12106600</v>
      </c>
    </row>
    <row r="10" spans="1:4" x14ac:dyDescent="0.25">
      <c r="D10" s="2"/>
    </row>
    <row r="11" spans="1:4" ht="15.75" thickBot="1" x14ac:dyDescent="0.3">
      <c r="D11" s="2"/>
    </row>
    <row r="12" spans="1:4" ht="16.5" thickTop="1" thickBot="1" x14ac:dyDescent="0.3">
      <c r="A12" s="1" t="s">
        <v>7</v>
      </c>
      <c r="B12" s="1" t="s">
        <v>46</v>
      </c>
      <c r="C12" s="1"/>
      <c r="D12" s="2"/>
    </row>
    <row r="13" spans="1:4" ht="15.75" thickTop="1" x14ac:dyDescent="0.25">
      <c r="A13" t="s">
        <v>5</v>
      </c>
      <c r="D13" s="2">
        <v>5374300</v>
      </c>
    </row>
    <row r="14" spans="1:4" x14ac:dyDescent="0.25">
      <c r="A14" t="s">
        <v>6</v>
      </c>
      <c r="D14" s="2">
        <v>490600</v>
      </c>
    </row>
    <row r="15" spans="1:4" x14ac:dyDescent="0.25">
      <c r="D15" s="2"/>
    </row>
    <row r="16" spans="1:4" ht="15.75" thickBot="1" x14ac:dyDescent="0.3">
      <c r="D16" s="2"/>
    </row>
    <row r="17" spans="1:4" ht="16.5" thickTop="1" thickBot="1" x14ac:dyDescent="0.3">
      <c r="A17" s="1" t="s">
        <v>49</v>
      </c>
      <c r="B17" s="1" t="s">
        <v>47</v>
      </c>
      <c r="C17" s="1"/>
      <c r="D17" s="2"/>
    </row>
    <row r="18" spans="1:4" ht="15.75" thickTop="1" x14ac:dyDescent="0.25">
      <c r="A18" t="s">
        <v>8</v>
      </c>
      <c r="D18" s="2">
        <v>4066597</v>
      </c>
    </row>
    <row r="19" spans="1:4" x14ac:dyDescent="0.25">
      <c r="A19" t="s">
        <v>9</v>
      </c>
      <c r="D19" s="2">
        <v>2296938</v>
      </c>
    </row>
    <row r="20" spans="1:4" x14ac:dyDescent="0.25">
      <c r="D20" s="2"/>
    </row>
    <row r="21" spans="1:4" x14ac:dyDescent="0.25">
      <c r="D21" s="2"/>
    </row>
    <row r="22" spans="1:4" x14ac:dyDescent="0.25">
      <c r="D22" s="2"/>
    </row>
    <row r="23" spans="1:4" x14ac:dyDescent="0.25">
      <c r="D2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1:O40"/>
  <sheetViews>
    <sheetView tabSelected="1" topLeftCell="A2" zoomScaleNormal="100" workbookViewId="0">
      <selection activeCell="V12" sqref="V12"/>
    </sheetView>
  </sheetViews>
  <sheetFormatPr defaultRowHeight="15" x14ac:dyDescent="0.25"/>
  <cols>
    <col min="4" max="6" width="11.85546875" bestFit="1" customWidth="1"/>
    <col min="14" max="14" width="19.7109375" customWidth="1"/>
  </cols>
  <sheetData>
    <row r="31" spans="3:15" x14ac:dyDescent="0.25">
      <c r="C31" s="3"/>
      <c r="E31" s="28" t="s">
        <v>10</v>
      </c>
      <c r="F31" s="3"/>
      <c r="L31" s="3"/>
      <c r="M31" s="3"/>
      <c r="N31" s="28" t="s">
        <v>11</v>
      </c>
      <c r="O31" s="3"/>
    </row>
    <row r="32" spans="3:15" x14ac:dyDescent="0.25">
      <c r="C32" s="3"/>
      <c r="D32" s="3"/>
      <c r="E32" s="28" t="s">
        <v>48</v>
      </c>
      <c r="F32" s="3"/>
      <c r="L32" s="3"/>
      <c r="M32" s="3"/>
      <c r="N32" s="28" t="s">
        <v>48</v>
      </c>
      <c r="O32" s="3"/>
    </row>
    <row r="33" spans="2:15" x14ac:dyDescent="0.25">
      <c r="C33" s="3"/>
      <c r="D33" s="3"/>
      <c r="E33" s="5"/>
      <c r="F33" s="3"/>
      <c r="L33" s="3"/>
      <c r="M33" s="3"/>
      <c r="N33" s="3"/>
      <c r="O33" s="3"/>
    </row>
    <row r="34" spans="2:15" x14ac:dyDescent="0.25">
      <c r="C34" s="3"/>
      <c r="D34" s="3"/>
      <c r="F34" s="3"/>
      <c r="L34" s="3"/>
      <c r="M34" s="3"/>
      <c r="N34" s="3"/>
      <c r="O34" s="3"/>
    </row>
    <row r="35" spans="2:15" x14ac:dyDescent="0.25">
      <c r="L35" s="3" t="s">
        <v>13</v>
      </c>
      <c r="M35" s="3"/>
      <c r="N35" s="3"/>
      <c r="O35" s="3"/>
    </row>
    <row r="36" spans="2:15" x14ac:dyDescent="0.25">
      <c r="C36" s="3" t="s">
        <v>14</v>
      </c>
      <c r="D36" s="3"/>
      <c r="E36" s="3"/>
      <c r="F36" s="5">
        <v>6545895</v>
      </c>
      <c r="G36" s="6">
        <f>F36/F38</f>
        <v>0.56730586232394253</v>
      </c>
      <c r="L36" s="3" t="s">
        <v>15</v>
      </c>
      <c r="M36" s="3"/>
      <c r="N36" s="29">
        <f>6165618+2090244</f>
        <v>8255862</v>
      </c>
      <c r="O36" s="6">
        <f>N36/N40</f>
        <v>0.7277180357158628</v>
      </c>
    </row>
    <row r="37" spans="2:15" x14ac:dyDescent="0.25">
      <c r="C37" s="7" t="s">
        <v>16</v>
      </c>
      <c r="D37" s="7"/>
      <c r="E37" s="7"/>
      <c r="F37" s="8">
        <v>4992669</v>
      </c>
      <c r="G37" s="6">
        <f>F37/F38</f>
        <v>0.43269413767605741</v>
      </c>
      <c r="L37" s="3" t="s">
        <v>17</v>
      </c>
      <c r="M37" s="3"/>
      <c r="N37" s="29">
        <f>1882794+497654.4+94381.4+73304</f>
        <v>2548133.7999999998</v>
      </c>
      <c r="O37" s="6">
        <f>N37/N40</f>
        <v>0.22460682163500276</v>
      </c>
    </row>
    <row r="38" spans="2:15" x14ac:dyDescent="0.25">
      <c r="C38" s="3"/>
      <c r="D38" s="3"/>
      <c r="E38" s="3"/>
      <c r="F38" s="5">
        <f>SUM(F36:F37)</f>
        <v>11538564</v>
      </c>
      <c r="G38" s="6">
        <f>SUM(G36:G37)</f>
        <v>1</v>
      </c>
      <c r="L38" s="3" t="s">
        <v>18</v>
      </c>
      <c r="M38" s="3"/>
      <c r="N38" s="29">
        <v>51968</v>
      </c>
      <c r="O38" s="6">
        <f>N38/N40</f>
        <v>4.5807513352430019E-3</v>
      </c>
    </row>
    <row r="39" spans="2:15" x14ac:dyDescent="0.25">
      <c r="B39" s="3"/>
      <c r="L39" s="7" t="s">
        <v>19</v>
      </c>
      <c r="M39" s="7"/>
      <c r="N39" s="30">
        <v>488900</v>
      </c>
      <c r="O39" s="6">
        <f>N39/N40</f>
        <v>4.3094391313891312E-2</v>
      </c>
    </row>
    <row r="40" spans="2:15" x14ac:dyDescent="0.25">
      <c r="L40" s="3"/>
      <c r="M40" s="3"/>
      <c r="N40" s="21">
        <f>SUM(N36:N39)</f>
        <v>11344863.800000001</v>
      </c>
      <c r="O40" s="9">
        <f>SUM(O36:O39)</f>
        <v>1</v>
      </c>
    </row>
  </sheetData>
  <pageMargins left="0.25" right="0.25" top="0.75" bottom="0.75" header="0.3" footer="0.3"/>
  <pageSetup scale="77" orientation="landscape" r:id="rId1"/>
  <headerFooter>
    <oddHeader xml:space="preserve">&amp;C&amp;"-,Bold"&amp;14Hlth &amp; Rec and Local/Non-Hlth &amp; Rec 
Total Revenue and Expenses
2013 - 2014
</oddHeader>
    <oddFooter>&amp;CHR Fee 2014-15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31:O40"/>
  <sheetViews>
    <sheetView zoomScaleNormal="100" workbookViewId="0">
      <selection activeCell="H34" sqref="H34"/>
    </sheetView>
  </sheetViews>
  <sheetFormatPr defaultRowHeight="15" x14ac:dyDescent="0.25"/>
  <cols>
    <col min="4" max="6" width="11.85546875" bestFit="1" customWidth="1"/>
    <col min="14" max="14" width="19.7109375" customWidth="1"/>
  </cols>
  <sheetData>
    <row r="31" spans="3:15" x14ac:dyDescent="0.25">
      <c r="C31" s="3"/>
      <c r="E31" s="4" t="s">
        <v>10</v>
      </c>
      <c r="F31" s="3"/>
      <c r="L31" s="3"/>
      <c r="M31" s="3"/>
      <c r="N31" s="4" t="s">
        <v>11</v>
      </c>
      <c r="O31" s="3"/>
    </row>
    <row r="32" spans="3:15" x14ac:dyDescent="0.25">
      <c r="C32" s="3"/>
      <c r="D32" s="3"/>
      <c r="E32" s="4" t="s">
        <v>12</v>
      </c>
      <c r="F32" s="3"/>
      <c r="L32" s="3"/>
      <c r="M32" s="3"/>
      <c r="N32" s="4" t="s">
        <v>12</v>
      </c>
      <c r="O32" s="3"/>
    </row>
    <row r="33" spans="2:15" x14ac:dyDescent="0.25">
      <c r="C33" s="3"/>
      <c r="D33" s="3"/>
      <c r="E33" s="5">
        <v>12106600</v>
      </c>
      <c r="F33" s="3"/>
      <c r="L33" s="3"/>
      <c r="M33" s="3"/>
      <c r="N33" s="3"/>
      <c r="O33" s="3"/>
    </row>
    <row r="34" spans="2:15" x14ac:dyDescent="0.25">
      <c r="C34" s="3"/>
      <c r="D34" s="3"/>
      <c r="F34" s="3"/>
      <c r="L34" s="3"/>
      <c r="M34" s="3"/>
      <c r="N34" s="3"/>
      <c r="O34" s="3"/>
    </row>
    <row r="35" spans="2:15" x14ac:dyDescent="0.25">
      <c r="L35" s="3" t="s">
        <v>13</v>
      </c>
      <c r="M35" s="3"/>
      <c r="N35" s="3"/>
      <c r="O35" s="3"/>
    </row>
    <row r="36" spans="2:15" x14ac:dyDescent="0.25">
      <c r="C36" s="3" t="s">
        <v>14</v>
      </c>
      <c r="D36" s="3"/>
      <c r="E36" s="3"/>
      <c r="F36" s="5">
        <f>6412600+319700</f>
        <v>6732300</v>
      </c>
      <c r="G36" s="6">
        <f>F36/F38</f>
        <v>0.55608511060082932</v>
      </c>
      <c r="L36" s="3" t="s">
        <v>15</v>
      </c>
      <c r="M36" s="3"/>
      <c r="N36" s="11">
        <f>6625200+2456300</f>
        <v>9081500</v>
      </c>
      <c r="O36" s="6">
        <f>N36/N40</f>
        <v>0.75012802933936862</v>
      </c>
    </row>
    <row r="37" spans="2:15" x14ac:dyDescent="0.25">
      <c r="C37" s="7" t="s">
        <v>16</v>
      </c>
      <c r="D37" s="7"/>
      <c r="E37" s="7"/>
      <c r="F37" s="8">
        <v>5374300</v>
      </c>
      <c r="G37" s="6">
        <f>F37/F38</f>
        <v>0.44391488939917068</v>
      </c>
      <c r="L37" s="3" t="s">
        <v>17</v>
      </c>
      <c r="M37" s="3"/>
      <c r="N37" s="11">
        <f>1974000+453900+100000+82400</f>
        <v>2610300</v>
      </c>
      <c r="O37" s="6">
        <f>N37/N40</f>
        <v>0.21560966745411594</v>
      </c>
    </row>
    <row r="38" spans="2:15" x14ac:dyDescent="0.25">
      <c r="C38" s="3"/>
      <c r="D38" s="3"/>
      <c r="E38" s="3"/>
      <c r="F38" s="5">
        <f>SUM(F36:F37)</f>
        <v>12106600</v>
      </c>
      <c r="G38" s="6">
        <f>SUM(G36:G37)</f>
        <v>1</v>
      </c>
      <c r="L38" s="3" t="s">
        <v>18</v>
      </c>
      <c r="M38" s="3"/>
      <c r="N38" s="11">
        <v>50000</v>
      </c>
      <c r="O38" s="6">
        <f>N38/N40</f>
        <v>4.1299786893099636E-3</v>
      </c>
    </row>
    <row r="39" spans="2:15" x14ac:dyDescent="0.25">
      <c r="B39" s="3"/>
      <c r="L39" s="7" t="s">
        <v>19</v>
      </c>
      <c r="M39" s="7"/>
      <c r="N39" s="31">
        <v>364800</v>
      </c>
      <c r="O39" s="6">
        <f>N39/N40</f>
        <v>3.0132324517205492E-2</v>
      </c>
    </row>
    <row r="40" spans="2:15" x14ac:dyDescent="0.25">
      <c r="L40" s="3"/>
      <c r="M40" s="3"/>
      <c r="N40" s="20">
        <f>SUM(N36:N39)</f>
        <v>12106600</v>
      </c>
      <c r="O40" s="9">
        <f>SUM(O36:O39)</f>
        <v>1</v>
      </c>
    </row>
  </sheetData>
  <pageMargins left="0.25" right="0.25" top="0.75" bottom="0.75" header="0.3" footer="0.3"/>
  <pageSetup scale="77" orientation="landscape" r:id="rId1"/>
  <headerFooter>
    <oddHeader>&amp;C&amp;"-,Bold"&amp;14Hlth &amp; Rec and Local/Non-Hlth &amp; Rec 
Total Revenue and Expenses
2014 - 2015</oddHeader>
    <oddFooter>&amp;CHR Fee 2014-15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9:M54"/>
  <sheetViews>
    <sheetView view="pageLayout" topLeftCell="A28" zoomScaleNormal="115" workbookViewId="0">
      <selection activeCell="B36" sqref="B36"/>
    </sheetView>
  </sheetViews>
  <sheetFormatPr defaultRowHeight="15" x14ac:dyDescent="0.25"/>
  <cols>
    <col min="3" max="3" width="23.85546875" customWidth="1"/>
    <col min="4" max="4" width="14.140625" customWidth="1"/>
    <col min="5" max="5" width="9.140625" customWidth="1"/>
    <col min="12" max="12" width="11.140625" bestFit="1" customWidth="1"/>
  </cols>
  <sheetData>
    <row r="9" spans="7:7" x14ac:dyDescent="0.25">
      <c r="G9" s="2"/>
    </row>
    <row r="37" spans="1:13" x14ac:dyDescent="0.25">
      <c r="A37" s="3"/>
      <c r="B37" s="3"/>
      <c r="C37" s="4" t="s">
        <v>21</v>
      </c>
      <c r="D37" s="3"/>
      <c r="I37" s="3"/>
      <c r="J37" s="3"/>
      <c r="K37" s="3" t="s">
        <v>22</v>
      </c>
      <c r="L37" s="3"/>
      <c r="M37" s="3"/>
    </row>
    <row r="38" spans="1:13" x14ac:dyDescent="0.25">
      <c r="A38" s="3"/>
      <c r="B38" s="3"/>
      <c r="C38" s="4" t="s">
        <v>12</v>
      </c>
      <c r="D38" s="3"/>
      <c r="I38" s="3"/>
      <c r="J38" s="3"/>
      <c r="K38" s="3" t="s">
        <v>23</v>
      </c>
      <c r="L38" s="3"/>
      <c r="M38" s="3"/>
    </row>
    <row r="39" spans="1:13" x14ac:dyDescent="0.25">
      <c r="A39" s="3"/>
      <c r="B39" s="3"/>
      <c r="C39" s="3"/>
      <c r="D39" s="3"/>
      <c r="I39" s="3"/>
      <c r="J39" s="3"/>
      <c r="K39" s="3"/>
      <c r="L39" s="10" t="s">
        <v>12</v>
      </c>
      <c r="M39" s="3"/>
    </row>
    <row r="40" spans="1:13" x14ac:dyDescent="0.25">
      <c r="A40" s="3"/>
      <c r="B40" s="3"/>
      <c r="C40" s="3"/>
      <c r="D40" s="3"/>
      <c r="I40" s="3"/>
      <c r="J40" s="3"/>
      <c r="K40" s="3"/>
      <c r="L40" s="10"/>
      <c r="M40" s="3"/>
    </row>
    <row r="41" spans="1:13" x14ac:dyDescent="0.25">
      <c r="A41" s="3" t="s">
        <v>13</v>
      </c>
      <c r="B41" s="3"/>
      <c r="C41" s="3"/>
      <c r="D41" s="3"/>
      <c r="I41" s="3" t="s">
        <v>24</v>
      </c>
      <c r="J41" s="3"/>
      <c r="K41" s="3"/>
      <c r="L41" s="11">
        <v>93900</v>
      </c>
      <c r="M41" s="6">
        <f>L41/L47</f>
        <v>0.19139828781084386</v>
      </c>
    </row>
    <row r="42" spans="1:13" x14ac:dyDescent="0.25">
      <c r="A42" s="3" t="s">
        <v>15</v>
      </c>
      <c r="B42" s="3"/>
      <c r="C42" s="11">
        <f>3475800+1347900</f>
        <v>4823700</v>
      </c>
      <c r="D42" s="6">
        <f>C42/C46</f>
        <v>0.89754944830024375</v>
      </c>
      <c r="I42" s="3" t="s">
        <v>25</v>
      </c>
      <c r="J42" s="3"/>
      <c r="K42" s="3"/>
      <c r="L42" s="11">
        <v>130000</v>
      </c>
      <c r="M42" s="6">
        <f>L42/L47</f>
        <v>0.26498165511618427</v>
      </c>
    </row>
    <row r="43" spans="1:13" x14ac:dyDescent="0.25">
      <c r="A43" s="3" t="s">
        <v>17</v>
      </c>
      <c r="B43" s="3"/>
      <c r="C43" s="11">
        <v>490600</v>
      </c>
      <c r="D43" s="6">
        <f>C43/C46</f>
        <v>9.1286307053941904E-2</v>
      </c>
      <c r="I43" s="3" t="s">
        <v>26</v>
      </c>
      <c r="J43" s="3"/>
      <c r="K43" s="3"/>
      <c r="L43" s="11">
        <v>50000</v>
      </c>
      <c r="M43" s="6">
        <f>L43/L47</f>
        <v>0.10191602119853241</v>
      </c>
    </row>
    <row r="44" spans="1:13" x14ac:dyDescent="0.25">
      <c r="A44" s="3" t="s">
        <v>18</v>
      </c>
      <c r="B44" s="3"/>
      <c r="C44" s="11">
        <v>50000</v>
      </c>
      <c r="D44" s="6">
        <f>C44/C46</f>
        <v>9.303537204845282E-3</v>
      </c>
      <c r="I44" s="3" t="s">
        <v>27</v>
      </c>
      <c r="J44" s="3"/>
      <c r="K44" s="3"/>
      <c r="L44" s="11">
        <v>36700</v>
      </c>
      <c r="M44" s="6">
        <f>L44/L47</f>
        <v>7.4806359559722785E-2</v>
      </c>
    </row>
    <row r="45" spans="1:13" x14ac:dyDescent="0.25">
      <c r="A45" s="7" t="s">
        <v>19</v>
      </c>
      <c r="B45" s="7"/>
      <c r="C45" s="31">
        <v>10000</v>
      </c>
      <c r="D45" s="6">
        <f>C45/C46</f>
        <v>1.8607074409690565E-3</v>
      </c>
      <c r="I45" s="3" t="s">
        <v>28</v>
      </c>
      <c r="J45" s="3"/>
      <c r="K45" s="3"/>
      <c r="L45" s="11">
        <v>50000</v>
      </c>
      <c r="M45" s="6">
        <f>L45/L47</f>
        <v>0.10191602119853241</v>
      </c>
    </row>
    <row r="46" spans="1:13" x14ac:dyDescent="0.25">
      <c r="A46" s="3" t="s">
        <v>20</v>
      </c>
      <c r="B46" s="3"/>
      <c r="C46" s="20">
        <f>SUM(C42:C45)</f>
        <v>5374300</v>
      </c>
      <c r="D46" s="6">
        <f>SUM(D42:D45)</f>
        <v>1</v>
      </c>
      <c r="I46" s="12" t="s">
        <v>29</v>
      </c>
      <c r="J46" s="12"/>
      <c r="K46" s="12"/>
      <c r="L46" s="33">
        <v>130000</v>
      </c>
      <c r="M46" s="6">
        <f>L46/L47</f>
        <v>0.26498165511618427</v>
      </c>
    </row>
    <row r="47" spans="1:13" x14ac:dyDescent="0.25">
      <c r="C47" s="13"/>
      <c r="I47" s="3" t="s">
        <v>30</v>
      </c>
      <c r="J47" s="3"/>
      <c r="K47" s="3"/>
      <c r="L47" s="11">
        <f>SUM(L41:L46)</f>
        <v>490600</v>
      </c>
      <c r="M47" s="6">
        <f>SUM(M41:M46)</f>
        <v>1</v>
      </c>
    </row>
    <row r="48" spans="1:13" x14ac:dyDescent="0.25">
      <c r="D48" s="14"/>
    </row>
    <row r="52" spans="1:3" x14ac:dyDescent="0.25">
      <c r="A52" s="15"/>
      <c r="B52" s="15"/>
      <c r="C52" s="16"/>
    </row>
    <row r="53" spans="1:3" x14ac:dyDescent="0.25">
      <c r="A53" s="15"/>
      <c r="B53" s="15"/>
      <c r="C53" s="16"/>
    </row>
    <row r="54" spans="1:3" x14ac:dyDescent="0.25">
      <c r="A54" s="15"/>
      <c r="B54" s="15"/>
      <c r="C54" s="16"/>
    </row>
  </sheetData>
  <printOptions horizontalCentered="1" verticalCentered="1"/>
  <pageMargins left="0.25" right="0.25" top="0.75" bottom="0.75" header="0.3" footer="0.3"/>
  <pageSetup scale="74" orientation="landscape" horizontalDpi="4294967293" verticalDpi="300" r:id="rId1"/>
  <headerFooter>
    <oddHeader>&amp;C&amp;"-,Bold"&amp;14Health &amp; Rec Expense Breakdown
2014 - 2015</oddHeader>
    <oddFooter>&amp;CHR Fee 2014-15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O48"/>
  <sheetViews>
    <sheetView zoomScaleNormal="100" workbookViewId="0">
      <selection activeCell="Q48" sqref="A1:Q48"/>
    </sheetView>
  </sheetViews>
  <sheetFormatPr defaultRowHeight="15" x14ac:dyDescent="0.25"/>
  <cols>
    <col min="3" max="3" width="11.140625" customWidth="1"/>
    <col min="4" max="4" width="11.140625" bestFit="1" customWidth="1"/>
    <col min="5" max="5" width="11.5703125" bestFit="1" customWidth="1"/>
    <col min="6" max="6" width="12.7109375" customWidth="1"/>
    <col min="13" max="14" width="10.85546875" customWidth="1"/>
    <col min="15" max="15" width="12.140625" customWidth="1"/>
  </cols>
  <sheetData>
    <row r="5" ht="40.5" customHeight="1" x14ac:dyDescent="0.25"/>
    <row r="20" ht="22.5" customHeight="1" x14ac:dyDescent="0.25"/>
    <row r="40" spans="1:15" x14ac:dyDescent="0.25">
      <c r="B40" s="34" t="s">
        <v>31</v>
      </c>
      <c r="C40" s="34"/>
      <c r="D40" s="34"/>
      <c r="E40" s="34"/>
      <c r="L40" s="34" t="s">
        <v>31</v>
      </c>
      <c r="M40" s="34"/>
      <c r="N40" s="34"/>
      <c r="O40" s="34"/>
    </row>
    <row r="41" spans="1:15" x14ac:dyDescent="0.25">
      <c r="B41" s="35" t="s">
        <v>32</v>
      </c>
      <c r="C41" s="35"/>
      <c r="D41" s="35"/>
      <c r="E41" s="35"/>
      <c r="L41" s="35" t="s">
        <v>33</v>
      </c>
      <c r="M41" s="35"/>
      <c r="N41" s="35"/>
      <c r="O41" s="35"/>
    </row>
    <row r="42" spans="1:15" x14ac:dyDescent="0.25">
      <c r="B42" s="36" t="s">
        <v>34</v>
      </c>
      <c r="C42" s="36"/>
      <c r="D42" s="36"/>
      <c r="E42" s="36"/>
      <c r="L42" s="36" t="s">
        <v>34</v>
      </c>
      <c r="M42" s="36"/>
      <c r="N42" s="36"/>
      <c r="O42" s="36"/>
    </row>
    <row r="43" spans="1:15" x14ac:dyDescent="0.25">
      <c r="A43" s="3"/>
      <c r="B43" s="3"/>
      <c r="C43" s="3"/>
      <c r="D43" s="3" t="s">
        <v>35</v>
      </c>
      <c r="E43" s="3" t="s">
        <v>36</v>
      </c>
      <c r="F43" s="3" t="s">
        <v>37</v>
      </c>
      <c r="K43" s="3"/>
      <c r="L43" s="3"/>
      <c r="M43" s="4" t="s">
        <v>35</v>
      </c>
      <c r="N43" s="4" t="s">
        <v>38</v>
      </c>
      <c r="O43" s="4" t="s">
        <v>39</v>
      </c>
    </row>
    <row r="44" spans="1:15" x14ac:dyDescent="0.25">
      <c r="A44" s="17" t="s">
        <v>40</v>
      </c>
      <c r="B44" s="17"/>
      <c r="C44" s="17"/>
      <c r="D44" s="18">
        <v>5001300</v>
      </c>
      <c r="E44" s="19">
        <v>2168120</v>
      </c>
      <c r="F44" s="9">
        <f>E44/D44</f>
        <v>0.43351128706536302</v>
      </c>
      <c r="K44" s="3" t="s">
        <v>41</v>
      </c>
      <c r="L44" s="3"/>
      <c r="M44" s="20">
        <v>9081500</v>
      </c>
      <c r="N44" s="21">
        <v>1488942</v>
      </c>
      <c r="O44" s="9">
        <f>N44/M44</f>
        <v>0.16395331167758631</v>
      </c>
    </row>
    <row r="45" spans="1:15" ht="15.75" thickBot="1" x14ac:dyDescent="0.3">
      <c r="A45" s="22" t="s">
        <v>42</v>
      </c>
      <c r="B45" s="22"/>
      <c r="C45" s="22"/>
      <c r="D45" s="23">
        <v>7105300</v>
      </c>
      <c r="E45" s="24">
        <v>1898477</v>
      </c>
      <c r="F45" s="25">
        <f>E45/D45</f>
        <v>0.26719167382095055</v>
      </c>
      <c r="K45" s="3" t="s">
        <v>43</v>
      </c>
      <c r="L45" s="3"/>
      <c r="M45" s="20">
        <v>2610300</v>
      </c>
      <c r="N45" s="21">
        <f>77870+729426</f>
        <v>807296</v>
      </c>
      <c r="O45" s="9">
        <f t="shared" ref="O45:O48" si="0">N45/M45</f>
        <v>0.30927326360954682</v>
      </c>
    </row>
    <row r="46" spans="1:15" ht="15.75" thickTop="1" x14ac:dyDescent="0.25">
      <c r="A46" s="3" t="s">
        <v>44</v>
      </c>
      <c r="B46" s="3"/>
      <c r="C46" s="3"/>
      <c r="D46" s="20">
        <f>SUM(D44:D45)</f>
        <v>12106600</v>
      </c>
      <c r="E46" s="26">
        <f>SUM(E44:E45)</f>
        <v>4066597</v>
      </c>
      <c r="F46" s="9">
        <f>E46/D46</f>
        <v>0.33589917896023658</v>
      </c>
      <c r="K46" s="3" t="s">
        <v>45</v>
      </c>
      <c r="L46" s="3"/>
      <c r="M46" s="20">
        <v>50000</v>
      </c>
      <c r="N46" s="21">
        <v>0</v>
      </c>
      <c r="O46" s="9">
        <f t="shared" si="0"/>
        <v>0</v>
      </c>
    </row>
    <row r="47" spans="1:15" ht="15.75" thickBot="1" x14ac:dyDescent="0.3">
      <c r="K47" s="22" t="s">
        <v>19</v>
      </c>
      <c r="L47" s="22"/>
      <c r="M47" s="23">
        <v>364800</v>
      </c>
      <c r="N47" s="27">
        <v>700</v>
      </c>
      <c r="O47" s="25">
        <f t="shared" si="0"/>
        <v>1.9188596491228069E-3</v>
      </c>
    </row>
    <row r="48" spans="1:15" ht="15.75" thickTop="1" x14ac:dyDescent="0.25">
      <c r="K48" s="3"/>
      <c r="L48" s="3"/>
      <c r="M48" s="20">
        <f>SUM(M44:M47)</f>
        <v>12106600</v>
      </c>
      <c r="N48" s="21">
        <f>SUM(N44:N47)</f>
        <v>2296938</v>
      </c>
      <c r="O48" s="9">
        <f t="shared" si="0"/>
        <v>0.18972609981332497</v>
      </c>
    </row>
  </sheetData>
  <mergeCells count="6">
    <mergeCell ref="B40:E40"/>
    <mergeCell ref="L40:O40"/>
    <mergeCell ref="B41:E41"/>
    <mergeCell ref="L41:O41"/>
    <mergeCell ref="B42:E42"/>
    <mergeCell ref="L42:O42"/>
  </mergeCells>
  <pageMargins left="0.7" right="0.7" top="0.75" bottom="0.75" header="0.3" footer="0.3"/>
  <pageSetup scale="69" orientation="landscape" r:id="rId1"/>
  <headerFooter>
    <oddHeader>&amp;C&amp;"-,Bold"&amp;14Hlth &amp; Rec and Local/Non-Hlth &amp; Rec
 Revenue and Expenses  July - Sept
2014 - 2015</oddHeader>
    <oddFooter>&amp;L&amp;Z&amp;F&amp;R&amp;D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Explanation</vt:lpstr>
      <vt:lpstr>All accts13.14</vt:lpstr>
      <vt:lpstr>All accts14.15</vt:lpstr>
      <vt:lpstr>Proposed Oper Exp Detail 14.15</vt:lpstr>
      <vt:lpstr>14.15 1st qtr. rev.exp</vt:lpstr>
      <vt:lpstr>'14.15 1st qtr. rev.exp'!Print_Area</vt:lpstr>
      <vt:lpstr>'All accts13.14'!Print_Area</vt:lpstr>
      <vt:lpstr>'All accts14.15'!Print_Area</vt:lpstr>
      <vt:lpstr>'Proposed Oper Exp Detail 14.15'!Print_Area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Moll</dc:creator>
  <cp:lastModifiedBy>Harry McDermott</cp:lastModifiedBy>
  <cp:lastPrinted>2014-11-17T16:59:18Z</cp:lastPrinted>
  <dcterms:created xsi:type="dcterms:W3CDTF">2014-11-04T18:47:33Z</dcterms:created>
  <dcterms:modified xsi:type="dcterms:W3CDTF">2014-11-24T21:13:11Z</dcterms:modified>
</cp:coreProperties>
</file>