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hs-fileserver1\redirected\Documents\HarryMcDermott\Documents\"/>
    </mc:Choice>
  </mc:AlternateContent>
  <bookViews>
    <workbookView xWindow="0" yWindow="0" windowWidth="28800" windowHeight="12435" activeTab="3"/>
  </bookViews>
  <sheets>
    <sheet name="All accts14.15MidYr" sheetId="1" r:id="rId1"/>
    <sheet name="Proposed Oper Exp Detail14.15" sheetId="2" r:id="rId2"/>
    <sheet name="All accts15.16" sheetId="3" r:id="rId3"/>
    <sheet name="Proposed Oper Exp Detail 15.16" sheetId="4" r:id="rId4"/>
  </sheets>
  <externalReferences>
    <externalReference r:id="rId5"/>
  </externalReferences>
  <definedNames>
    <definedName name="_xlnm.Print_Area" localSheetId="0">'All accts14.15MidYr'!$A$1:$R$40</definedName>
    <definedName name="_xlnm.Print_Area" localSheetId="2">'All accts15.16'!$A$1:$R$40</definedName>
    <definedName name="_xlnm.Print_Area" localSheetId="3">'Proposed Oper Exp Detail 15.16'!$A$1:$P$47</definedName>
    <definedName name="_xlnm.Print_Area" localSheetId="1">'Proposed Oper Exp Detail14.15'!$A$1:$P$47</definedName>
  </definedNames>
  <calcPr calcId="152511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" i="4" l="1"/>
  <c r="M46" i="4" s="1"/>
  <c r="C46" i="4"/>
  <c r="D45" i="4" s="1"/>
  <c r="M45" i="4"/>
  <c r="D44" i="4"/>
  <c r="M43" i="4"/>
  <c r="L42" i="4"/>
  <c r="M42" i="4" s="1"/>
  <c r="D42" i="4"/>
  <c r="F38" i="3"/>
  <c r="G37" i="3" s="1"/>
  <c r="N36" i="3"/>
  <c r="G36" i="3"/>
  <c r="G38" i="3" s="1"/>
  <c r="F36" i="3"/>
  <c r="L47" i="2"/>
  <c r="M44" i="2" s="1"/>
  <c r="M46" i="2"/>
  <c r="M43" i="2"/>
  <c r="L42" i="2"/>
  <c r="M42" i="2" s="1"/>
  <c r="C42" i="2"/>
  <c r="F38" i="1"/>
  <c r="G37" i="1" s="1"/>
  <c r="N37" i="1"/>
  <c r="N36" i="1"/>
  <c r="N40" i="1" s="1"/>
  <c r="F36" i="1"/>
  <c r="G36" i="1" s="1"/>
  <c r="D42" i="2" l="1"/>
  <c r="G38" i="1"/>
  <c r="O38" i="1"/>
  <c r="O37" i="1"/>
  <c r="O39" i="1"/>
  <c r="O36" i="1"/>
  <c r="M45" i="2"/>
  <c r="N40" i="3"/>
  <c r="C46" i="2"/>
  <c r="M44" i="4"/>
  <c r="M41" i="2"/>
  <c r="M47" i="2" s="1"/>
  <c r="M41" i="4"/>
  <c r="D43" i="4"/>
  <c r="D46" i="4" s="1"/>
  <c r="D46" i="2" l="1"/>
  <c r="O40" i="1"/>
  <c r="D45" i="2"/>
  <c r="D44" i="2"/>
  <c r="D43" i="2"/>
  <c r="M47" i="4"/>
  <c r="O39" i="3"/>
  <c r="O38" i="3"/>
  <c r="O37" i="3"/>
  <c r="O36" i="3"/>
  <c r="O40" i="3" l="1"/>
</calcChain>
</file>

<file path=xl/comments1.xml><?xml version="1.0" encoding="utf-8"?>
<comments xmlns="http://schemas.openxmlformats.org/spreadsheetml/2006/main">
  <authors>
    <author>Jody Moll</author>
  </authors>
  <commentList>
    <comment ref="N36" authorId="0" shapeId="0">
      <text>
        <r>
          <rPr>
            <b/>
            <sz val="9"/>
            <color indexed="81"/>
            <rFont val="Tahoma"/>
            <family val="2"/>
          </rPr>
          <t>Jody Moll:</t>
        </r>
        <r>
          <rPr>
            <sz val="9"/>
            <color indexed="81"/>
            <rFont val="Tahoma"/>
            <family val="2"/>
          </rPr>
          <t xml:space="preserve">
Includes $499,500 Salary and ERE pulled up from Fund Balance.</t>
        </r>
      </text>
    </comment>
  </commentList>
</comments>
</file>

<file path=xl/sharedStrings.xml><?xml version="1.0" encoding="utf-8"?>
<sst xmlns="http://schemas.openxmlformats.org/spreadsheetml/2006/main" count="60" uniqueCount="22">
  <si>
    <t>Total Campus Health All Accounts</t>
  </si>
  <si>
    <t>Total Campus Health Expense Breakdown</t>
  </si>
  <si>
    <t>2014-2015</t>
  </si>
  <si>
    <t>EXPENSES</t>
  </si>
  <si>
    <t>Local/Non-Hlth &amp; Rec</t>
  </si>
  <si>
    <t xml:space="preserve">Salary and ERE            </t>
  </si>
  <si>
    <t>Health &amp; Rec</t>
  </si>
  <si>
    <t xml:space="preserve">Operations                  </t>
  </si>
  <si>
    <t xml:space="preserve">Capital                            </t>
  </si>
  <si>
    <t>Transfer out</t>
  </si>
  <si>
    <t xml:space="preserve">Total H&amp;R Fee         </t>
  </si>
  <si>
    <t>Health &amp; Recreation Fee Breakdown</t>
  </si>
  <si>
    <t>Health &amp; Recreation Fee</t>
  </si>
  <si>
    <t>Operations Expense Detail</t>
  </si>
  <si>
    <t xml:space="preserve">Communications/UITS                </t>
  </si>
  <si>
    <t xml:space="preserve">Custodial/Housekeeping            </t>
  </si>
  <si>
    <t xml:space="preserve">Maintenance                                     </t>
  </si>
  <si>
    <t xml:space="preserve">Fuji Medical (X-ray) Sys. Main.  </t>
  </si>
  <si>
    <t xml:space="preserve">PnC Maintenance (EMR)             </t>
  </si>
  <si>
    <t xml:space="preserve">Sonora Quest Lab (CHS Extern) </t>
  </si>
  <si>
    <t xml:space="preserve">Total H&amp;R Fee/Operations         </t>
  </si>
  <si>
    <t>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</si>
</sst>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6" fontId="1" fillId="0" borderId="0" xfId="0" applyNumberFormat="1" applyFont="1"/>
    <xf numFmtId="10" fontId="1" fillId="0" borderId="0" xfId="0" applyNumberFormat="1" applyFont="1"/>
    <xf numFmtId="3" fontId="1" fillId="0" borderId="0" xfId="0" applyNumberFormat="1" applyFont="1" applyFill="1"/>
    <xf numFmtId="0" fontId="1" fillId="0" borderId="1" xfId="0" applyFont="1" applyBorder="1"/>
    <xf numFmtId="6" fontId="1" fillId="0" borderId="1" xfId="0" applyNumberFormat="1" applyFont="1" applyBorder="1"/>
    <xf numFmtId="3" fontId="1" fillId="0" borderId="1" xfId="0" applyNumberFormat="1" applyFont="1" applyFill="1" applyBorder="1"/>
    <xf numFmtId="3" fontId="1" fillId="0" borderId="0" xfId="0" applyNumberFormat="1" applyFont="1"/>
    <xf numFmtId="9" fontId="1" fillId="0" borderId="0" xfId="0" applyNumberFormat="1" applyFont="1"/>
    <xf numFmtId="6" fontId="0" fillId="0" borderId="0" xfId="0" applyNumberFormat="1"/>
    <xf numFmtId="0" fontId="1" fillId="0" borderId="0" xfId="0" applyFont="1" applyFill="1"/>
    <xf numFmtId="42" fontId="1" fillId="0" borderId="0" xfId="0" applyNumberFormat="1" applyFont="1" applyFill="1"/>
    <xf numFmtId="5" fontId="1" fillId="0" borderId="0" xfId="0" applyNumberFormat="1" applyFont="1" applyFill="1"/>
    <xf numFmtId="5" fontId="1" fillId="0" borderId="1" xfId="0" applyNumberFormat="1" applyFont="1" applyFill="1" applyBorder="1"/>
    <xf numFmtId="5" fontId="1" fillId="0" borderId="0" xfId="0" applyNumberFormat="1" applyFont="1"/>
    <xf numFmtId="10" fontId="0" fillId="0" borderId="0" xfId="0" applyNumberFormat="1"/>
    <xf numFmtId="0" fontId="2" fillId="0" borderId="0" xfId="0" applyFont="1"/>
    <xf numFmtId="42" fontId="2" fillId="0" borderId="0" xfId="0" applyNumberFormat="1" applyFont="1" applyFill="1"/>
    <xf numFmtId="3" fontId="0" fillId="0" borderId="0" xfId="0" applyNumberFormat="1" applyFill="1"/>
    <xf numFmtId="9" fontId="0" fillId="0" borderId="0" xfId="0" applyNumberFormat="1"/>
    <xf numFmtId="0" fontId="0" fillId="0" borderId="0" xfId="0" applyBorder="1"/>
    <xf numFmtId="38" fontId="0" fillId="0" borderId="0" xfId="0" applyNumberFormat="1" applyBorder="1"/>
    <xf numFmtId="164" fontId="1" fillId="0" borderId="0" xfId="0" applyNumberFormat="1" applyFont="1" applyFill="1"/>
    <xf numFmtId="164" fontId="1" fillId="0" borderId="1" xfId="0" applyNumberFormat="1" applyFont="1" applyFill="1" applyBorder="1"/>
    <xf numFmtId="164" fontId="1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Campus</a:t>
            </a:r>
            <a:r>
              <a:rPr lang="en-US" baseline="0"/>
              <a:t> Health Expense Breakdown 2014-2015</a:t>
            </a:r>
          </a:p>
          <a:p>
            <a:pPr>
              <a:defRPr/>
            </a:pPr>
            <a:r>
              <a:rPr lang="en-US" baseline="0"/>
              <a:t>$11,732,700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b="1"/>
                      <a:t>Salary</a:t>
                    </a:r>
                    <a:r>
                      <a:rPr lang="en-US" b="1" baseline="0"/>
                      <a:t> &amp; ERE $</a:t>
                    </a:r>
                    <a:r>
                      <a:rPr lang="en-US" b="1"/>
                      <a:t>8,689,500</a:t>
                    </a:r>
                  </a:p>
                  <a:p>
                    <a:r>
                      <a:rPr lang="en-US" b="1"/>
                      <a:t>74.06%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b="1"/>
                      <a:t>Operations</a:t>
                    </a:r>
                    <a:r>
                      <a:rPr lang="en-US" b="1" baseline="0"/>
                      <a:t> $</a:t>
                    </a:r>
                    <a:r>
                      <a:rPr lang="en-US" b="1"/>
                      <a:t>2,637,200</a:t>
                    </a:r>
                  </a:p>
                  <a:p>
                    <a:r>
                      <a:rPr lang="en-US" b="1"/>
                      <a:t>22.48%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201502624671916"/>
                  <c:y val="-7.652188637710609E-3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Capital</a:t>
                    </a:r>
                  </a:p>
                  <a:p>
                    <a:r>
                      <a:rPr lang="en-US" b="1"/>
                      <a:t> $50,000</a:t>
                    </a:r>
                  </a:p>
                  <a:p>
                    <a:r>
                      <a:rPr lang="en-US" b="1"/>
                      <a:t>0.43%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3669210854605705"/>
                  <c:y val="2.2675224746629408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Transfer Out</a:t>
                    </a:r>
                  </a:p>
                  <a:p>
                    <a:r>
                      <a:rPr lang="en-US" b="1"/>
                      <a:t>$356,000</a:t>
                    </a:r>
                  </a:p>
                  <a:p>
                    <a:r>
                      <a:rPr lang="en-US" b="1"/>
                      <a:t>3.03%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'All accts14.15MidYr'!$N$36:$N$39</c:f>
              <c:numCache>
                <c:formatCode>#,##0</c:formatCode>
                <c:ptCount val="4"/>
                <c:pt idx="0">
                  <c:v>8689500</c:v>
                </c:pt>
                <c:pt idx="1">
                  <c:v>2637200</c:v>
                </c:pt>
                <c:pt idx="2">
                  <c:v>50000</c:v>
                </c:pt>
                <c:pt idx="3">
                  <c:v>356000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Campus</a:t>
            </a:r>
            <a:r>
              <a:rPr lang="en-US" baseline="0"/>
              <a:t> Health All Accounts </a:t>
            </a:r>
          </a:p>
          <a:p>
            <a:pPr>
              <a:defRPr/>
            </a:pPr>
            <a:r>
              <a:rPr lang="en-US" baseline="0"/>
              <a:t>2014-2015</a:t>
            </a:r>
          </a:p>
          <a:p>
            <a:pPr>
              <a:defRPr/>
            </a:pPr>
            <a:r>
              <a:rPr lang="en-US" baseline="0"/>
              <a:t>$11,732,700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b="1"/>
                      <a:t>Local/Non-Health &amp; Rec $6,504,500</a:t>
                    </a:r>
                  </a:p>
                  <a:p>
                    <a:r>
                      <a:rPr lang="en-US" b="1"/>
                      <a:t>55.44%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b="1"/>
                      <a:t>Hlth &amp; Rec $5,228,200</a:t>
                    </a:r>
                  </a:p>
                  <a:p>
                    <a:r>
                      <a:rPr lang="en-US" b="1"/>
                      <a:t>44.56%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b="1"/>
                      <a:t>Hlth &amp; Rec </a:t>
                    </a:r>
                  </a:p>
                  <a:p>
                    <a:r>
                      <a:rPr lang="en-US" b="1"/>
                      <a:t>$5,374,300</a:t>
                    </a:r>
                  </a:p>
                  <a:p>
                    <a:r>
                      <a:rPr lang="en-US" b="1"/>
                      <a:t>44.39%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'All accts14.15MidYr'!$F$36:$F$37</c:f>
              <c:numCache>
                <c:formatCode>"$"#,##0_);[Red]\("$"#,##0\)</c:formatCode>
                <c:ptCount val="2"/>
                <c:pt idx="0">
                  <c:v>6504500</c:v>
                </c:pt>
                <c:pt idx="1">
                  <c:v>5228200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H&amp;R Fee Expense Breakdown 2014</a:t>
            </a:r>
            <a:r>
              <a:rPr lang="en-US" sz="1800" baseline="0"/>
              <a:t> - 2015    $4,687,600 + $490,600 + 50,000 =$5,228,200</a:t>
            </a:r>
            <a:endParaRPr lang="en-US" sz="18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7898604595215012E-2"/>
          <c:y val="0.33401754201230049"/>
          <c:w val="0.83407447420510039"/>
          <c:h val="0.58195005713438863"/>
        </c:manualLayout>
      </c:layout>
      <c:pieChart>
        <c:varyColors val="1"/>
        <c:ser>
          <c:idx val="0"/>
          <c:order val="0"/>
          <c:tx>
            <c:strRef>
              <c:f>'[1]Fee Expense Breakdown 14.15'!$C$1</c:f>
              <c:strCache>
                <c:ptCount val="1"/>
                <c:pt idx="0">
                  <c:v>Health &amp; Recreation Fee Breakdown</c:v>
                </c:pt>
              </c:strCache>
            </c:strRef>
          </c:tx>
          <c:dLbls>
            <c:dLbl>
              <c:idx val="2"/>
              <c:layout>
                <c:manualLayout>
                  <c:x val="-8.0694786519774298E-2"/>
                  <c:y val="-0.19506072222336446"/>
                </c:manualLayout>
              </c:layout>
              <c:tx>
                <c:rich>
                  <a:bodyPr/>
                  <a:lstStyle/>
                  <a:p>
                    <a:r>
                      <a:rPr lang="en-US" b="1" baseline="0"/>
                      <a:t>Salary and ERE            
$4,687,600 </a:t>
                    </a:r>
                  </a:p>
                  <a:p>
                    <a:r>
                      <a:rPr lang="en-US" b="1" baseline="0"/>
                      <a:t>89.66%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1388654697735464E-2"/>
                  <c:y val="3.5660016182187754E-2"/>
                </c:manualLayout>
              </c:layout>
              <c:tx>
                <c:rich>
                  <a:bodyPr/>
                  <a:lstStyle/>
                  <a:p>
                    <a:r>
                      <a:rPr lang="en-US" b="1" baseline="0"/>
                      <a:t>Operations  </a:t>
                    </a:r>
                  </a:p>
                  <a:p>
                    <a:r>
                      <a:rPr lang="en-US" b="1" baseline="0"/>
                      <a:t>     $490,600 </a:t>
                    </a:r>
                  </a:p>
                  <a:p>
                    <a:r>
                      <a:rPr lang="en-US" b="1" baseline="0"/>
                      <a:t>9.38%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b="1" baseline="0"/>
                      <a:t>Capital                            
$50,000
.96%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6414087197104202"/>
                  <c:y val="2.513324520566316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Fund Bal. Reduction     
$373,000</a:t>
                    </a:r>
                  </a:p>
                  <a:p>
                    <a:r>
                      <a:rPr lang="en-US" b="1"/>
                      <a:t>6.49%</a:t>
                    </a:r>
                  </a:p>
                  <a:p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&quot;$&quot;#,##0;[Red]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="1"/>
                </a:pPr>
                <a:endParaRPr lang="en-U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'[1]Fee Expense Breakdown 14.15'!$A$2:$B$8</c:f>
              <c:multiLvlStrCache>
                <c:ptCount val="7"/>
                <c:lvl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lvl>
                <c:lvl>
                  <c:pt idx="1">
                    <c:v>EXPENSES</c:v>
                  </c:pt>
                  <c:pt idx="2">
                    <c:v>Salary and ERE            </c:v>
                  </c:pt>
                  <c:pt idx="3">
                    <c:v>Operations                  </c:v>
                  </c:pt>
                  <c:pt idx="4">
                    <c:v>Capital                            </c:v>
                  </c:pt>
                  <c:pt idx="5">
                    <c:v>Transfer out</c:v>
                  </c:pt>
                  <c:pt idx="6">
                    <c:v>0</c:v>
                  </c:pt>
                </c:lvl>
              </c:multiLvlStrCache>
            </c:multiLvlStrRef>
          </c:cat>
          <c:val>
            <c:numRef>
              <c:f>'[1]Fee Expense Breakdown 14.15'!$C$2:$C$9</c:f>
              <c:numCache>
                <c:formatCode>General</c:formatCode>
                <c:ptCount val="8"/>
                <c:pt idx="2">
                  <c:v>4823700</c:v>
                </c:pt>
                <c:pt idx="3">
                  <c:v>490600</c:v>
                </c:pt>
                <c:pt idx="4">
                  <c:v>50000</c:v>
                </c:pt>
                <c:pt idx="5">
                  <c:v>10000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'[1]Fee Expense Breakdown 14.15'!$D$1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'[1]Fee Expense Breakdown 14.15'!$A$2:$B$8</c:f>
              <c:multiLvlStrCache>
                <c:ptCount val="7"/>
                <c:lvl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lvl>
                <c:lvl>
                  <c:pt idx="1">
                    <c:v>EXPENSES</c:v>
                  </c:pt>
                  <c:pt idx="2">
                    <c:v>Salary and ERE            </c:v>
                  </c:pt>
                  <c:pt idx="3">
                    <c:v>Operations                  </c:v>
                  </c:pt>
                  <c:pt idx="4">
                    <c:v>Capital                            </c:v>
                  </c:pt>
                  <c:pt idx="5">
                    <c:v>Transfer out</c:v>
                  </c:pt>
                  <c:pt idx="6">
                    <c:v>0</c:v>
                  </c:pt>
                </c:lvl>
              </c:multiLvlStrCache>
            </c:multiLvlStrRef>
          </c:cat>
          <c:val>
            <c:numRef>
              <c:f>'[1]Fee Expense Breakdown 14.15'!$D$2:$D$9</c:f>
              <c:numCache>
                <c:formatCode>General</c:formatCode>
                <c:ptCount val="8"/>
                <c:pt idx="0">
                  <c:v>0</c:v>
                </c:pt>
                <c:pt idx="2">
                  <c:v>0.89754944830024375</c:v>
                </c:pt>
                <c:pt idx="3">
                  <c:v>9.1286307053941904E-2</c:v>
                </c:pt>
                <c:pt idx="4">
                  <c:v>9.303537204845282E-3</c:v>
                </c:pt>
                <c:pt idx="5">
                  <c:v>1.8607074409690565E-3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>
      <c:oddHeader>&amp;C&amp;"-,Bold"&amp;14Health &amp; Rec Expense Breakdown
2015 - 2016</c:oddHeader>
    </c:headerFooter>
    <c:pageMargins b="0.75" l="0.7" r="0.7" t="0.75" header="0.3" footer="0.3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Health and Recreation Fee</a:t>
            </a:r>
          </a:p>
          <a:p>
            <a:pPr>
              <a:defRPr/>
            </a:pPr>
            <a:r>
              <a:rPr lang="en-US"/>
              <a:t>Proposed Operations Expense Detail</a:t>
            </a:r>
          </a:p>
          <a:p>
            <a:pPr>
              <a:defRPr/>
            </a:pPr>
            <a:r>
              <a:rPr lang="en-US"/>
              <a:t>2014-2015</a:t>
            </a:r>
          </a:p>
          <a:p>
            <a:pPr>
              <a:defRPr/>
            </a:pPr>
            <a:r>
              <a:rPr lang="en-US"/>
              <a:t>Total Proposed H&amp;R Fee/Operations = $490,600</a:t>
            </a:r>
          </a:p>
        </c:rich>
      </c:tx>
      <c:layout>
        <c:manualLayout>
          <c:xMode val="edge"/>
          <c:yMode val="edge"/>
          <c:x val="0.10765886319426185"/>
          <c:y val="7.95503837366443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582829147007618E-2"/>
          <c:y val="0.33224703212864615"/>
          <c:w val="0.81040943077011862"/>
          <c:h val="0.5739085703010856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19896304859344358"/>
                  <c:y val="0.16350957791541901"/>
                </c:manualLayout>
              </c:layout>
              <c:tx>
                <c:rich>
                  <a:bodyPr/>
                  <a:lstStyle/>
                  <a:p>
                    <a:r>
                      <a:rPr lang="en-US" b="1" i="0" baseline="0"/>
                      <a:t>Communication UITS                  $98,800
20.14%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0685854088060884"/>
                  <c:y val="-8.7219009409808188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Custodial/</a:t>
                    </a:r>
                  </a:p>
                  <a:p>
                    <a:r>
                      <a:rPr lang="en-US" sz="1000" b="1" i="0" baseline="0"/>
                      <a:t>Housekeeping
$111,800
22.79%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6245056230401369E-2"/>
                  <c:y val="-0.1221273799674480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Building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Maintenance                                     $50,000
10.19%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431906827294575E-2"/>
                  <c:y val="-2.7453878879672964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Fuji Medical </a:t>
                    </a:r>
                  </a:p>
                  <a:p>
                    <a:r>
                      <a:rPr lang="en-US" sz="1000" b="1" i="0" baseline="0"/>
                      <a:t>(X-Ray) 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System Maintenance</a:t>
                    </a:r>
                  </a:p>
                  <a:p>
                    <a:r>
                      <a:rPr lang="en-US" sz="1000" b="1" i="0" baseline="0"/>
                      <a:t>$50,000
10.19%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541128108441205"/>
                  <c:y val="-6.9684626499608771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PnC Maintenance 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(EMR)  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$50,000
10.19%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b="1" i="0" baseline="0"/>
                      <a:t>Sonora Quest Lab </a:t>
                    </a:r>
                    <a:br>
                      <a:rPr lang="en-US" b="1" i="0" baseline="0"/>
                    </a:br>
                    <a:r>
                      <a:rPr lang="en-US" b="1" i="0" baseline="0"/>
                      <a:t>(CHS Extern) </a:t>
                    </a:r>
                    <a:br>
                      <a:rPr lang="en-US" b="1" i="0" baseline="0"/>
                    </a:br>
                    <a:r>
                      <a:rPr lang="en-US" b="1" i="0" baseline="0"/>
                      <a:t>$130,000
26.5%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en-U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'Proposed Oper Exp Detail14.15'!$I$41:$I$46</c:f>
              <c:strCache>
                <c:ptCount val="6"/>
                <c:pt idx="0">
                  <c:v>Communications/UITS                </c:v>
                </c:pt>
                <c:pt idx="1">
                  <c:v>Custodial/Housekeeping            </c:v>
                </c:pt>
                <c:pt idx="2">
                  <c:v>Maintenance                                     </c:v>
                </c:pt>
                <c:pt idx="3">
                  <c:v>Fuji Medical (X-ray) Sys. Main.  </c:v>
                </c:pt>
                <c:pt idx="4">
                  <c:v>PnC Maintenance (EMR)             </c:v>
                </c:pt>
                <c:pt idx="5">
                  <c:v>Sonora Quest Lab (CHS Extern) </c:v>
                </c:pt>
              </c:strCache>
            </c:strRef>
          </c:cat>
          <c:val>
            <c:numRef>
              <c:f>'Proposed Oper Exp Detail14.15'!$L$41:$L$46</c:f>
              <c:numCache>
                <c:formatCode>_("$"* #,##0_);_("$"* \(#,##0\);_("$"* "-"_);_(@_)</c:formatCode>
                <c:ptCount val="6"/>
                <c:pt idx="0">
                  <c:v>98800</c:v>
                </c:pt>
                <c:pt idx="1">
                  <c:v>111800</c:v>
                </c:pt>
                <c:pt idx="2">
                  <c:v>50000</c:v>
                </c:pt>
                <c:pt idx="3">
                  <c:v>50000</c:v>
                </c:pt>
                <c:pt idx="4">
                  <c:v>50000</c:v>
                </c:pt>
                <c:pt idx="5">
                  <c:v>130000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 horizontalDpi="-3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Campus</a:t>
            </a:r>
            <a:r>
              <a:rPr lang="en-US" baseline="0"/>
              <a:t> Health Expense Breakdown 2015-2016</a:t>
            </a:r>
          </a:p>
          <a:p>
            <a:pPr>
              <a:defRPr/>
            </a:pPr>
            <a:r>
              <a:rPr lang="en-US" baseline="0"/>
              <a:t>$12,825,700</a:t>
            </a:r>
          </a:p>
          <a:p>
            <a:pPr>
              <a:defRPr/>
            </a:pP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b="1"/>
                      <a:t>Salary</a:t>
                    </a:r>
                    <a:r>
                      <a:rPr lang="en-US" b="1" baseline="0"/>
                      <a:t> &amp; ERE $</a:t>
                    </a:r>
                    <a:r>
                      <a:rPr lang="en-US" b="1"/>
                      <a:t>9,707,800</a:t>
                    </a:r>
                  </a:p>
                  <a:p>
                    <a:r>
                      <a:rPr lang="en-US" b="1"/>
                      <a:t>75.69%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b="1"/>
                      <a:t>Operations</a:t>
                    </a:r>
                    <a:r>
                      <a:rPr lang="en-US" b="1" baseline="0"/>
                      <a:t> $</a:t>
                    </a:r>
                    <a:r>
                      <a:rPr lang="en-US" b="1"/>
                      <a:t>2,713,500</a:t>
                    </a:r>
                  </a:p>
                  <a:p>
                    <a:r>
                      <a:rPr lang="en-US" b="1"/>
                      <a:t>21.16%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201502624671916"/>
                  <c:y val="-7.652188637710609E-3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Capital</a:t>
                    </a:r>
                  </a:p>
                  <a:p>
                    <a:r>
                      <a:rPr lang="en-US" b="1"/>
                      <a:t> $50,000</a:t>
                    </a:r>
                  </a:p>
                  <a:p>
                    <a:r>
                      <a:rPr lang="en-US" b="1"/>
                      <a:t>0.39%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3669210854605705"/>
                  <c:y val="2.2675224746629408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Transfer Out</a:t>
                    </a:r>
                  </a:p>
                  <a:p>
                    <a:r>
                      <a:rPr lang="en-US" b="1"/>
                      <a:t>$354,400</a:t>
                    </a:r>
                  </a:p>
                  <a:p>
                    <a:r>
                      <a:rPr lang="en-US" b="1"/>
                      <a:t>2.76%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'All accts15.16'!$N$36:$N$39</c:f>
              <c:numCache>
                <c:formatCode>"$"#,##0</c:formatCode>
                <c:ptCount val="4"/>
                <c:pt idx="0">
                  <c:v>9707800</c:v>
                </c:pt>
                <c:pt idx="1">
                  <c:v>2713500</c:v>
                </c:pt>
                <c:pt idx="2">
                  <c:v>50000</c:v>
                </c:pt>
                <c:pt idx="3">
                  <c:v>354400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Campus</a:t>
            </a:r>
            <a:r>
              <a:rPr lang="en-US" baseline="0"/>
              <a:t> Health All Accounts </a:t>
            </a:r>
          </a:p>
          <a:p>
            <a:pPr>
              <a:defRPr/>
            </a:pPr>
            <a:r>
              <a:rPr lang="en-US" baseline="0"/>
              <a:t>2015-2016</a:t>
            </a:r>
          </a:p>
          <a:p>
            <a:pPr>
              <a:defRPr/>
            </a:pPr>
            <a:r>
              <a:rPr lang="en-US" baseline="0"/>
              <a:t>$12,825,700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b="1"/>
                      <a:t>Local/Non-Health &amp; Rec $7,065,800</a:t>
                    </a:r>
                  </a:p>
                  <a:p>
                    <a:r>
                      <a:rPr lang="en-US" b="1"/>
                      <a:t>55.09%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b="1"/>
                      <a:t>Hlth &amp; Rec $5,759,900</a:t>
                    </a:r>
                  </a:p>
                  <a:p>
                    <a:r>
                      <a:rPr lang="en-US" b="1"/>
                      <a:t>44.91%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b="1"/>
                      <a:t>Hlth &amp; Rec </a:t>
                    </a:r>
                  </a:p>
                  <a:p>
                    <a:r>
                      <a:rPr lang="en-US" b="1"/>
                      <a:t>$5,374,300</a:t>
                    </a:r>
                  </a:p>
                  <a:p>
                    <a:r>
                      <a:rPr lang="en-US" b="1"/>
                      <a:t>44.39%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'All accts15.16'!$F$36:$F$37</c:f>
              <c:numCache>
                <c:formatCode>"$"#,##0_);[Red]\("$"#,##0\)</c:formatCode>
                <c:ptCount val="2"/>
                <c:pt idx="0">
                  <c:v>7065800</c:v>
                </c:pt>
                <c:pt idx="1">
                  <c:v>5759900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H&amp;R Fee Expense Breakdown 2015</a:t>
            </a:r>
            <a:r>
              <a:rPr lang="en-US" sz="1800" baseline="0"/>
              <a:t> - 2016    $5,219,300 + $490,600 + 50,000 =$5,759,900</a:t>
            </a:r>
            <a:endParaRPr lang="en-US" sz="18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7898604595215012E-2"/>
          <c:y val="0.33401754201230049"/>
          <c:w val="0.83407447420510039"/>
          <c:h val="0.58195005713438863"/>
        </c:manualLayout>
      </c:layout>
      <c:pieChart>
        <c:varyColors val="1"/>
        <c:ser>
          <c:idx val="0"/>
          <c:order val="0"/>
          <c:tx>
            <c:strRef>
              <c:f>'[1]Fee Expense Breakdown 14.15'!$C$1</c:f>
              <c:strCache>
                <c:ptCount val="1"/>
                <c:pt idx="0">
                  <c:v>Health &amp; Recreation Fee Breakdown</c:v>
                </c:pt>
              </c:strCache>
            </c:strRef>
          </c:tx>
          <c:dLbls>
            <c:dLbl>
              <c:idx val="2"/>
              <c:layout>
                <c:manualLayout>
                  <c:x val="-8.0694786519774298E-2"/>
                  <c:y val="-0.19506072222336446"/>
                </c:manualLayout>
              </c:layout>
              <c:tx>
                <c:rich>
                  <a:bodyPr/>
                  <a:lstStyle/>
                  <a:p>
                    <a:r>
                      <a:rPr lang="en-US" b="1" baseline="0"/>
                      <a:t>Salary and ERE            
$5,219,300 ( incld $295,900 from Fund Bal)</a:t>
                    </a:r>
                  </a:p>
                  <a:p>
                    <a:r>
                      <a:rPr lang="en-US" b="1" baseline="0"/>
                      <a:t>90.61%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388654697735464E-2"/>
                  <c:y val="3.5660016182187754E-2"/>
                </c:manualLayout>
              </c:layout>
              <c:tx>
                <c:rich>
                  <a:bodyPr/>
                  <a:lstStyle/>
                  <a:p>
                    <a:r>
                      <a:rPr lang="en-US" b="1" baseline="0"/>
                      <a:t>Operations  </a:t>
                    </a:r>
                  </a:p>
                  <a:p>
                    <a:r>
                      <a:rPr lang="en-US" b="1" baseline="0"/>
                      <a:t>     $490,600 </a:t>
                    </a:r>
                  </a:p>
                  <a:p>
                    <a:r>
                      <a:rPr lang="en-US" b="1" baseline="0"/>
                      <a:t>8.52%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 b="1" baseline="0"/>
                      <a:t>Capital                            
$50,000
.87%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6414087197104202"/>
                  <c:y val="2.513324520566316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Fund Bal. Reduction     
$373,000</a:t>
                    </a:r>
                  </a:p>
                  <a:p>
                    <a:r>
                      <a:rPr lang="en-US" b="1"/>
                      <a:t>6.49%</a:t>
                    </a:r>
                  </a:p>
                  <a:p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&quot;$&quot;#,##0;[Red]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="1"/>
                </a:pPr>
                <a:endParaRPr lang="en-U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'[1]Fee Expense Breakdown 14.15'!$A$2:$B$8</c:f>
              <c:multiLvlStrCache>
                <c:ptCount val="7"/>
                <c:lvl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lvl>
                <c:lvl>
                  <c:pt idx="1">
                    <c:v>EXPENSES</c:v>
                  </c:pt>
                  <c:pt idx="2">
                    <c:v>Salary and ERE            </c:v>
                  </c:pt>
                  <c:pt idx="3">
                    <c:v>Operations                  </c:v>
                  </c:pt>
                  <c:pt idx="4">
                    <c:v>Capital                            </c:v>
                  </c:pt>
                  <c:pt idx="5">
                    <c:v>Transfer out</c:v>
                  </c:pt>
                  <c:pt idx="6">
                    <c:v>0</c:v>
                  </c:pt>
                </c:lvl>
              </c:multiLvlStrCache>
            </c:multiLvlStrRef>
          </c:cat>
          <c:val>
            <c:numRef>
              <c:f>'[1]Fee Expense Breakdown 14.15'!$C$2:$C$9</c:f>
              <c:numCache>
                <c:formatCode>General</c:formatCode>
                <c:ptCount val="8"/>
                <c:pt idx="2">
                  <c:v>4823700</c:v>
                </c:pt>
                <c:pt idx="3">
                  <c:v>490600</c:v>
                </c:pt>
                <c:pt idx="4">
                  <c:v>50000</c:v>
                </c:pt>
                <c:pt idx="5">
                  <c:v>10000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'[1]Fee Expense Breakdown 14.15'!$D$1</c:f>
              <c:strCache>
                <c:ptCount val="1"/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'[1]Fee Expense Breakdown 14.15'!$A$2:$B$8</c:f>
              <c:multiLvlStrCache>
                <c:ptCount val="7"/>
                <c:lvl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</c:lvl>
                <c:lvl>
                  <c:pt idx="1">
                    <c:v>EXPENSES</c:v>
                  </c:pt>
                  <c:pt idx="2">
                    <c:v>Salary and ERE            </c:v>
                  </c:pt>
                  <c:pt idx="3">
                    <c:v>Operations                  </c:v>
                  </c:pt>
                  <c:pt idx="4">
                    <c:v>Capital                            </c:v>
                  </c:pt>
                  <c:pt idx="5">
                    <c:v>Transfer out</c:v>
                  </c:pt>
                  <c:pt idx="6">
                    <c:v>0</c:v>
                  </c:pt>
                </c:lvl>
              </c:multiLvlStrCache>
            </c:multiLvlStrRef>
          </c:cat>
          <c:val>
            <c:numRef>
              <c:f>'[1]Fee Expense Breakdown 14.15'!$D$2:$D$9</c:f>
              <c:numCache>
                <c:formatCode>General</c:formatCode>
                <c:ptCount val="8"/>
                <c:pt idx="0">
                  <c:v>0</c:v>
                </c:pt>
                <c:pt idx="2">
                  <c:v>0.89754944830024375</c:v>
                </c:pt>
                <c:pt idx="3">
                  <c:v>9.1286307053941904E-2</c:v>
                </c:pt>
                <c:pt idx="4">
                  <c:v>9.303537204845282E-3</c:v>
                </c:pt>
                <c:pt idx="5">
                  <c:v>1.8607074409690565E-3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>
      <c:oddHeader>&amp;C&amp;"-,Bold"&amp;14Health &amp; Rec Expense Breakdown
2015 - 2016</c:oddHeader>
    </c:headerFooter>
    <c:pageMargins b="0.75" l="0.7" r="0.7" t="0.75" header="0.3" footer="0.3"/>
    <c:pageSetup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Health and Recreation Fee</a:t>
            </a:r>
          </a:p>
          <a:p>
            <a:pPr>
              <a:defRPr/>
            </a:pPr>
            <a:r>
              <a:rPr lang="en-US"/>
              <a:t>Proposed Operations Expense Detail</a:t>
            </a:r>
          </a:p>
          <a:p>
            <a:pPr>
              <a:defRPr/>
            </a:pPr>
            <a:r>
              <a:rPr lang="en-US"/>
              <a:t>2015-2016</a:t>
            </a:r>
          </a:p>
          <a:p>
            <a:pPr>
              <a:defRPr/>
            </a:pPr>
            <a:r>
              <a:rPr lang="en-US"/>
              <a:t>Total Proposed H&amp;R Fee/Operations = $490,600</a:t>
            </a:r>
          </a:p>
        </c:rich>
      </c:tx>
      <c:layout>
        <c:manualLayout>
          <c:xMode val="edge"/>
          <c:yMode val="edge"/>
          <c:x val="0.10765886319426185"/>
          <c:y val="7.95503837366443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582829147007618E-2"/>
          <c:y val="0.33224703212864615"/>
          <c:w val="0.81040943077011862"/>
          <c:h val="0.57390857030108566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19896304859344358"/>
                  <c:y val="0.16350957791541901"/>
                </c:manualLayout>
              </c:layout>
              <c:tx>
                <c:rich>
                  <a:bodyPr/>
                  <a:lstStyle/>
                  <a:p>
                    <a:r>
                      <a:rPr lang="en-US" b="1" i="0" baseline="0"/>
                      <a:t>Communication UITS                  $98,800
20.14%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0685854088060884"/>
                  <c:y val="-8.7219009409808188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Custodial/</a:t>
                    </a:r>
                  </a:p>
                  <a:p>
                    <a:r>
                      <a:rPr lang="en-US" sz="1000" b="1" i="0" baseline="0"/>
                      <a:t>Housekeeping
$111,800
22.79%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45056230401369E-2"/>
                  <c:y val="-0.1221273799674480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Building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Maintenance                                     $50,000
10.19%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431906827294575E-2"/>
                  <c:y val="-2.7453878879672964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Fuji Medical </a:t>
                    </a:r>
                  </a:p>
                  <a:p>
                    <a:r>
                      <a:rPr lang="en-US" sz="1000" b="1" i="0" baseline="0"/>
                      <a:t>(X-Ray) 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System Maintenance</a:t>
                    </a:r>
                  </a:p>
                  <a:p>
                    <a:r>
                      <a:rPr lang="en-US" sz="1000" b="1" i="0" baseline="0"/>
                      <a:t>$50,000
10.19%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6541128108441205"/>
                  <c:y val="-6.9684626499608771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 i="0" baseline="0"/>
                      <a:t>PnC Maintenance 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(EMR)  </a:t>
                    </a:r>
                    <a:br>
                      <a:rPr lang="en-US" sz="1000" b="1" i="0" baseline="0"/>
                    </a:br>
                    <a:r>
                      <a:rPr lang="en-US" sz="1000" b="1" i="0" baseline="0"/>
                      <a:t>$50,000
10.19%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 b="1" i="0" baseline="0"/>
                      <a:t>Sonora Quest Lab </a:t>
                    </a:r>
                    <a:br>
                      <a:rPr lang="en-US" b="1" i="0" baseline="0"/>
                    </a:br>
                    <a:r>
                      <a:rPr lang="en-US" b="1" i="0" baseline="0"/>
                      <a:t>(CHS Extern) </a:t>
                    </a:r>
                    <a:br>
                      <a:rPr lang="en-US" b="1" i="0" baseline="0"/>
                    </a:br>
                    <a:r>
                      <a:rPr lang="en-US" b="1" i="0" baseline="0"/>
                      <a:t>$130,000
26.5%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0" baseline="0"/>
                </a:pPr>
                <a:endParaRPr lang="en-U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'Proposed Oper Exp Detail 15.16'!$I$41:$I$46</c:f>
              <c:strCache>
                <c:ptCount val="6"/>
                <c:pt idx="0">
                  <c:v>Communications/UITS                </c:v>
                </c:pt>
                <c:pt idx="1">
                  <c:v>Custodial/Housekeeping            </c:v>
                </c:pt>
                <c:pt idx="2">
                  <c:v>Maintenance                                     </c:v>
                </c:pt>
                <c:pt idx="3">
                  <c:v>Fuji Medical (X-ray) Sys. Main.  </c:v>
                </c:pt>
                <c:pt idx="4">
                  <c:v>PnC Maintenance (EMR)             </c:v>
                </c:pt>
                <c:pt idx="5">
                  <c:v>Sonora Quest Lab (CHS Extern) </c:v>
                </c:pt>
              </c:strCache>
            </c:strRef>
          </c:cat>
          <c:val>
            <c:numRef>
              <c:f>'Proposed Oper Exp Detail 15.16'!$L$41:$L$46</c:f>
              <c:numCache>
                <c:formatCode>_("$"* #,##0_);_("$"* \(#,##0\);_("$"* "-"_);_(@_)</c:formatCode>
                <c:ptCount val="6"/>
                <c:pt idx="0">
                  <c:v>98800</c:v>
                </c:pt>
                <c:pt idx="1">
                  <c:v>111800</c:v>
                </c:pt>
                <c:pt idx="2">
                  <c:v>50000</c:v>
                </c:pt>
                <c:pt idx="3">
                  <c:v>50000</c:v>
                </c:pt>
                <c:pt idx="4">
                  <c:v>50000</c:v>
                </c:pt>
                <c:pt idx="5">
                  <c:v>130000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133350</xdr:rowOff>
    </xdr:from>
    <xdr:to>
      <xdr:col>17</xdr:col>
      <xdr:colOff>304800</xdr:colOff>
      <xdr:row>27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1</xdr:row>
      <xdr:rowOff>142875</xdr:rowOff>
    </xdr:from>
    <xdr:to>
      <xdr:col>8</xdr:col>
      <xdr:colOff>342900</xdr:colOff>
      <xdr:row>27</xdr:row>
      <xdr:rowOff>133349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106846</xdr:colOff>
      <xdr:row>0</xdr:row>
      <xdr:rowOff>19464</xdr:rowOff>
    </xdr:from>
    <xdr:to>
      <xdr:col>6</xdr:col>
      <xdr:colOff>504411</xdr:colOff>
      <xdr:row>34</xdr:row>
      <xdr:rowOff>11183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26091</xdr:colOff>
      <xdr:row>0</xdr:row>
      <xdr:rowOff>86139</xdr:rowOff>
    </xdr:from>
    <xdr:to>
      <xdr:col>15</xdr:col>
      <xdr:colOff>299416</xdr:colOff>
      <xdr:row>34</xdr:row>
      <xdr:rowOff>69574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133350</xdr:rowOff>
    </xdr:from>
    <xdr:to>
      <xdr:col>17</xdr:col>
      <xdr:colOff>304800</xdr:colOff>
      <xdr:row>27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400050</xdr:colOff>
      <xdr:row>1</xdr:row>
      <xdr:rowOff>142875</xdr:rowOff>
    </xdr:from>
    <xdr:to>
      <xdr:col>8</xdr:col>
      <xdr:colOff>342900</xdr:colOff>
      <xdr:row>27</xdr:row>
      <xdr:rowOff>133349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59221</xdr:colOff>
      <xdr:row>0</xdr:row>
      <xdr:rowOff>86139</xdr:rowOff>
    </xdr:from>
    <xdr:to>
      <xdr:col>6</xdr:col>
      <xdr:colOff>456786</xdr:colOff>
      <xdr:row>34</xdr:row>
      <xdr:rowOff>77858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26091</xdr:colOff>
      <xdr:row>0</xdr:row>
      <xdr:rowOff>86139</xdr:rowOff>
    </xdr:from>
    <xdr:to>
      <xdr:col>15</xdr:col>
      <xdr:colOff>299416</xdr:colOff>
      <xdr:row>34</xdr:row>
      <xdr:rowOff>69574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ublic\Documents\EXCEL%20Jody\HR%20Fee%20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osed Oper Exp Detail14.15"/>
      <sheetName val="All accts15.16"/>
      <sheetName val="All accts14.15MidYr"/>
      <sheetName val="Change in Fin Aid 7.1.2015"/>
      <sheetName val="Proposed Oper Exp Detail 15.16"/>
      <sheetName val="Explanation"/>
      <sheetName val="All accts14.15"/>
      <sheetName val="14.15 1st qtr. rev.exp"/>
      <sheetName val="Proposed Total Rev.Budget 14.15"/>
      <sheetName val="Fee Expense Breakdown 14.15"/>
      <sheetName val="Total Rev.Budget 14.15"/>
      <sheetName val="Oper Exp Detail 14.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C1" t="str">
            <v>Health &amp; Recreation Fee Breakdown</v>
          </cell>
        </row>
        <row r="2">
          <cell r="D2" t="str">
            <v>2014-2015</v>
          </cell>
        </row>
        <row r="3">
          <cell r="A3" t="str">
            <v>EXPENSES</v>
          </cell>
        </row>
        <row r="4">
          <cell r="A4" t="str">
            <v xml:space="preserve">Salary and ERE            </v>
          </cell>
          <cell r="C4">
            <v>4823700</v>
          </cell>
          <cell r="D4">
            <v>0.89754944830024375</v>
          </cell>
        </row>
        <row r="5">
          <cell r="A5" t="str">
            <v xml:space="preserve">Operations                  </v>
          </cell>
          <cell r="C5">
            <v>490600</v>
          </cell>
          <cell r="D5">
            <v>9.1286307053941904E-2</v>
          </cell>
        </row>
        <row r="6">
          <cell r="A6" t="str">
            <v xml:space="preserve">Capital                            </v>
          </cell>
          <cell r="B6">
            <v>0</v>
          </cell>
          <cell r="C6">
            <v>50000</v>
          </cell>
          <cell r="D6">
            <v>9.303537204845282E-3</v>
          </cell>
        </row>
        <row r="7">
          <cell r="A7" t="str">
            <v>Transfer out</v>
          </cell>
          <cell r="B7">
            <v>0</v>
          </cell>
          <cell r="C7">
            <v>10000</v>
          </cell>
          <cell r="D7">
            <v>1.8607074409690565E-3</v>
          </cell>
        </row>
        <row r="8">
          <cell r="A8">
            <v>0</v>
          </cell>
          <cell r="B8">
            <v>0</v>
          </cell>
          <cell r="C8">
            <v>0</v>
          </cell>
          <cell r="D8">
            <v>0</v>
          </cell>
        </row>
        <row r="9">
          <cell r="C9">
            <v>0</v>
          </cell>
          <cell r="D9">
            <v>1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1:O40"/>
  <sheetViews>
    <sheetView view="pageLayout" zoomScaleNormal="100" workbookViewId="0">
      <selection activeCell="Q32" sqref="Q32"/>
    </sheetView>
  </sheetViews>
  <sheetFormatPr defaultRowHeight="15" x14ac:dyDescent="0.25"/>
  <cols>
    <col min="4" max="6" width="11.85546875" bestFit="1" customWidth="1"/>
    <col min="14" max="14" width="19.7109375" customWidth="1"/>
  </cols>
  <sheetData>
    <row r="31" spans="3:15" x14ac:dyDescent="0.25">
      <c r="C31" s="1"/>
      <c r="E31" s="2" t="s">
        <v>0</v>
      </c>
      <c r="F31" s="1"/>
      <c r="L31" s="1"/>
      <c r="M31" s="1"/>
      <c r="N31" s="2" t="s">
        <v>1</v>
      </c>
      <c r="O31" s="1"/>
    </row>
    <row r="32" spans="3:15" x14ac:dyDescent="0.25">
      <c r="C32" s="1"/>
      <c r="D32" s="1"/>
      <c r="E32" s="2" t="s">
        <v>2</v>
      </c>
      <c r="F32" s="1"/>
      <c r="L32" s="1"/>
      <c r="M32" s="1"/>
      <c r="N32" s="2" t="s">
        <v>2</v>
      </c>
      <c r="O32" s="1"/>
    </row>
    <row r="33" spans="2:15" x14ac:dyDescent="0.25">
      <c r="C33" s="1"/>
      <c r="D33" s="1"/>
      <c r="E33" s="3">
        <v>11732700</v>
      </c>
      <c r="F33" s="1"/>
      <c r="L33" s="1"/>
      <c r="M33" s="1"/>
      <c r="N33" s="1"/>
      <c r="O33" s="1"/>
    </row>
    <row r="34" spans="2:15" x14ac:dyDescent="0.25">
      <c r="C34" s="1"/>
      <c r="D34" s="1"/>
      <c r="F34" s="1"/>
      <c r="L34" s="1"/>
      <c r="M34" s="1"/>
      <c r="N34" s="1"/>
      <c r="O34" s="1"/>
    </row>
    <row r="35" spans="2:15" x14ac:dyDescent="0.25">
      <c r="L35" s="1" t="s">
        <v>3</v>
      </c>
      <c r="M35" s="1"/>
      <c r="N35" s="1"/>
      <c r="O35" s="1"/>
    </row>
    <row r="36" spans="2:15" x14ac:dyDescent="0.25">
      <c r="C36" s="1" t="s">
        <v>4</v>
      </c>
      <c r="D36" s="1"/>
      <c r="E36" s="1"/>
      <c r="F36" s="3">
        <f>6197100+307400</f>
        <v>6504500</v>
      </c>
      <c r="G36" s="4">
        <f>F36/F38</f>
        <v>0.55439071995363387</v>
      </c>
      <c r="L36" s="1" t="s">
        <v>5</v>
      </c>
      <c r="M36" s="1"/>
      <c r="N36" s="5">
        <f>2864000+859400+208000+70500+3455100+1232500</f>
        <v>8689500</v>
      </c>
      <c r="O36" s="4">
        <f>N36/N40</f>
        <v>0.74062236313891938</v>
      </c>
    </row>
    <row r="37" spans="2:15" x14ac:dyDescent="0.25">
      <c r="C37" s="6" t="s">
        <v>6</v>
      </c>
      <c r="D37" s="6"/>
      <c r="E37" s="6"/>
      <c r="F37" s="7">
        <v>5228200</v>
      </c>
      <c r="G37" s="4">
        <f>F37/F38</f>
        <v>0.44560928004636613</v>
      </c>
      <c r="L37" s="1" t="s">
        <v>7</v>
      </c>
      <c r="M37" s="1"/>
      <c r="N37" s="5">
        <f>1433200+80000+494500+110000+22400+5800+700+490600</f>
        <v>2637200</v>
      </c>
      <c r="O37" s="4">
        <f>N37/N40</f>
        <v>0.22477349629667512</v>
      </c>
    </row>
    <row r="38" spans="2:15" x14ac:dyDescent="0.25">
      <c r="C38" s="1"/>
      <c r="D38" s="1"/>
      <c r="E38" s="1"/>
      <c r="F38" s="3">
        <f>SUM(F36:F37)</f>
        <v>11732700</v>
      </c>
      <c r="G38" s="4">
        <f>SUM(G36:G37)</f>
        <v>1</v>
      </c>
      <c r="L38" s="1" t="s">
        <v>8</v>
      </c>
      <c r="M38" s="1"/>
      <c r="N38" s="5">
        <v>50000</v>
      </c>
      <c r="O38" s="4">
        <f>N38/N40</f>
        <v>4.2615936655671753E-3</v>
      </c>
    </row>
    <row r="39" spans="2:15" x14ac:dyDescent="0.25">
      <c r="B39" s="1"/>
      <c r="L39" s="6" t="s">
        <v>9</v>
      </c>
      <c r="M39" s="6"/>
      <c r="N39" s="8">
        <v>356000</v>
      </c>
      <c r="O39" s="4">
        <f>N39/N40</f>
        <v>3.034254689883829E-2</v>
      </c>
    </row>
    <row r="40" spans="2:15" x14ac:dyDescent="0.25">
      <c r="L40" s="1" t="s">
        <v>10</v>
      </c>
      <c r="M40" s="1"/>
      <c r="N40" s="9">
        <f>SUM(N36:N39)</f>
        <v>11732700</v>
      </c>
      <c r="O40" s="10">
        <f>SUM(O36:O39)</f>
        <v>1</v>
      </c>
    </row>
  </sheetData>
  <pageMargins left="0.25" right="0.25" top="0.75" bottom="0.75" header="0.3" footer="0.3"/>
  <pageSetup scale="73" orientation="landscape" r:id="rId1"/>
  <headerFooter>
    <oddHeader>&amp;C&amp;"-,Bold"&amp;14Hlth &amp; Rec and Local/Non-Hlth &amp; Rec 
Total Revenue and Expenses
Mid-Year 2014 - 2015</oddHeader>
    <oddFooter>&amp;CHR Fee 2014-15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O54"/>
  <sheetViews>
    <sheetView view="pageLayout" zoomScaleNormal="115" workbookViewId="0">
      <selection activeCell="Q32" sqref="Q32"/>
    </sheetView>
  </sheetViews>
  <sheetFormatPr defaultRowHeight="15" x14ac:dyDescent="0.25"/>
  <cols>
    <col min="3" max="3" width="23.85546875" customWidth="1"/>
    <col min="4" max="4" width="14.140625" customWidth="1"/>
    <col min="5" max="5" width="9.140625" customWidth="1"/>
    <col min="12" max="12" width="10.7109375" bestFit="1" customWidth="1"/>
  </cols>
  <sheetData>
    <row r="9" spans="7:7" x14ac:dyDescent="0.25">
      <c r="G9" s="11"/>
    </row>
    <row r="37" spans="1:15" x14ac:dyDescent="0.25">
      <c r="A37" s="1"/>
      <c r="B37" s="1"/>
      <c r="C37" s="2" t="s">
        <v>11</v>
      </c>
      <c r="D37" s="1"/>
      <c r="I37" s="1"/>
      <c r="J37" s="1"/>
      <c r="K37" s="1" t="s">
        <v>12</v>
      </c>
      <c r="L37" s="1"/>
      <c r="M37" s="1"/>
    </row>
    <row r="38" spans="1:15" x14ac:dyDescent="0.25">
      <c r="A38" s="1"/>
      <c r="B38" s="1"/>
      <c r="C38" s="2" t="s">
        <v>2</v>
      </c>
      <c r="D38" s="1"/>
      <c r="I38" s="1"/>
      <c r="J38" s="1"/>
      <c r="K38" s="1" t="s">
        <v>13</v>
      </c>
      <c r="L38" s="1"/>
      <c r="M38" s="1"/>
    </row>
    <row r="39" spans="1:15" x14ac:dyDescent="0.25">
      <c r="A39" s="1"/>
      <c r="B39" s="1"/>
      <c r="C39" s="1"/>
      <c r="D39" s="1"/>
      <c r="I39" s="1"/>
      <c r="J39" s="1"/>
      <c r="K39" s="1"/>
      <c r="L39" s="12" t="s">
        <v>2</v>
      </c>
      <c r="M39" s="1"/>
    </row>
    <row r="40" spans="1:15" x14ac:dyDescent="0.25">
      <c r="A40" s="1"/>
      <c r="B40" s="1"/>
      <c r="C40" s="1"/>
      <c r="D40" s="1"/>
      <c r="I40" s="1"/>
      <c r="J40" s="1"/>
      <c r="K40" s="1"/>
      <c r="L40" s="12"/>
      <c r="M40" s="1"/>
    </row>
    <row r="41" spans="1:15" x14ac:dyDescent="0.25">
      <c r="A41" s="1" t="s">
        <v>3</v>
      </c>
      <c r="B41" s="1"/>
      <c r="C41" s="1"/>
      <c r="D41" s="1"/>
      <c r="I41" s="1" t="s">
        <v>14</v>
      </c>
      <c r="J41" s="1"/>
      <c r="K41" s="1"/>
      <c r="L41" s="13">
        <v>98800</v>
      </c>
      <c r="M41" s="4">
        <f>L41/L47</f>
        <v>0.20138605788830005</v>
      </c>
    </row>
    <row r="42" spans="1:15" x14ac:dyDescent="0.25">
      <c r="A42" s="1" t="s">
        <v>5</v>
      </c>
      <c r="B42" s="1"/>
      <c r="C42" s="14">
        <f>3455100+1232500</f>
        <v>4687600</v>
      </c>
      <c r="D42" s="4">
        <f>C42/C46</f>
        <v>0.89659921196587733</v>
      </c>
      <c r="I42" s="1" t="s">
        <v>15</v>
      </c>
      <c r="J42" s="1"/>
      <c r="K42" s="1"/>
      <c r="L42" s="13">
        <f>134946-23146</f>
        <v>111800</v>
      </c>
      <c r="M42" s="4">
        <f>L42/L47</f>
        <v>0.22788422339991846</v>
      </c>
    </row>
    <row r="43" spans="1:15" x14ac:dyDescent="0.25">
      <c r="A43" s="1" t="s">
        <v>7</v>
      </c>
      <c r="B43" s="1"/>
      <c r="C43" s="14">
        <v>490600</v>
      </c>
      <c r="D43" s="4">
        <f>C43/C46</f>
        <v>9.3837267128265942E-2</v>
      </c>
      <c r="I43" s="1" t="s">
        <v>16</v>
      </c>
      <c r="J43" s="1"/>
      <c r="K43" s="1"/>
      <c r="L43" s="13">
        <v>50000</v>
      </c>
      <c r="M43" s="4">
        <f>L43/L47</f>
        <v>0.10191602119853241</v>
      </c>
    </row>
    <row r="44" spans="1:15" x14ac:dyDescent="0.25">
      <c r="A44" s="1" t="s">
        <v>8</v>
      </c>
      <c r="B44" s="1"/>
      <c r="C44" s="14">
        <v>50000</v>
      </c>
      <c r="D44" s="4">
        <f>C44/C46</f>
        <v>9.5635209058566994E-3</v>
      </c>
      <c r="I44" s="1" t="s">
        <v>17</v>
      </c>
      <c r="J44" s="1"/>
      <c r="K44" s="1"/>
      <c r="L44" s="13">
        <v>50000</v>
      </c>
      <c r="M44" s="4">
        <f>L44/L47</f>
        <v>0.10191602119853241</v>
      </c>
    </row>
    <row r="45" spans="1:15" x14ac:dyDescent="0.25">
      <c r="A45" s="6" t="s">
        <v>9</v>
      </c>
      <c r="B45" s="6"/>
      <c r="C45" s="15">
        <v>0</v>
      </c>
      <c r="D45" s="4">
        <f>C45/C46</f>
        <v>0</v>
      </c>
      <c r="I45" s="1" t="s">
        <v>18</v>
      </c>
      <c r="J45" s="1"/>
      <c r="K45" s="1"/>
      <c r="L45" s="13">
        <v>50000</v>
      </c>
      <c r="M45" s="4">
        <f>L45/L47</f>
        <v>0.10191602119853241</v>
      </c>
    </row>
    <row r="46" spans="1:15" x14ac:dyDescent="0.25">
      <c r="A46" s="1" t="s">
        <v>10</v>
      </c>
      <c r="B46" s="1"/>
      <c r="C46" s="16">
        <f>SUM(C42:C45)</f>
        <v>5228200</v>
      </c>
      <c r="D46" s="4">
        <f>SUM(D42:D45)</f>
        <v>0.99999999999999989</v>
      </c>
      <c r="E46" s="17"/>
      <c r="I46" s="18" t="s">
        <v>19</v>
      </c>
      <c r="J46" s="18"/>
      <c r="K46" s="18"/>
      <c r="L46" s="19">
        <v>130000</v>
      </c>
      <c r="M46" s="4">
        <f>L46/L47</f>
        <v>0.26498165511618427</v>
      </c>
    </row>
    <row r="47" spans="1:15" x14ac:dyDescent="0.25">
      <c r="C47" s="20"/>
      <c r="I47" s="1" t="s">
        <v>20</v>
      </c>
      <c r="J47" s="1"/>
      <c r="K47" s="1"/>
      <c r="L47" s="13">
        <f>SUM(L41:L46)</f>
        <v>490600</v>
      </c>
      <c r="M47" s="4">
        <f>SUM(M41:M46)</f>
        <v>1</v>
      </c>
      <c r="O47" s="17"/>
    </row>
    <row r="48" spans="1:15" x14ac:dyDescent="0.25">
      <c r="D48" s="21"/>
    </row>
    <row r="52" spans="1:3" x14ac:dyDescent="0.25">
      <c r="A52" s="22"/>
      <c r="B52" s="22"/>
      <c r="C52" s="23"/>
    </row>
    <row r="53" spans="1:3" x14ac:dyDescent="0.25">
      <c r="A53" s="22"/>
      <c r="B53" s="22"/>
      <c r="C53" s="23"/>
    </row>
    <row r="54" spans="1:3" x14ac:dyDescent="0.25">
      <c r="A54" s="22"/>
      <c r="B54" s="22"/>
      <c r="C54" s="23"/>
    </row>
  </sheetData>
  <printOptions horizontalCentered="1" verticalCentered="1"/>
  <pageMargins left="0.25" right="0.25" top="0.75" bottom="0.75" header="0.3" footer="0.3"/>
  <pageSetup scale="74" orientation="landscape" horizontalDpi="4294967293" verticalDpi="300" r:id="rId1"/>
  <headerFooter>
    <oddHeader>&amp;C&amp;"-,Bold"&amp;14Health &amp; Rec Expense Breakdown
2014 - 2015</oddHeader>
    <oddFooter>&amp;CHR Fee 2015-16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31:O40"/>
  <sheetViews>
    <sheetView view="pageLayout" topLeftCell="A7" zoomScaleNormal="100" workbookViewId="0">
      <selection activeCell="Q32" sqref="Q32"/>
    </sheetView>
  </sheetViews>
  <sheetFormatPr defaultRowHeight="15" x14ac:dyDescent="0.25"/>
  <cols>
    <col min="4" max="6" width="11.85546875" bestFit="1" customWidth="1"/>
    <col min="14" max="14" width="19.7109375" customWidth="1"/>
  </cols>
  <sheetData>
    <row r="31" spans="3:15" x14ac:dyDescent="0.25">
      <c r="C31" s="1"/>
      <c r="E31" s="2" t="s">
        <v>0</v>
      </c>
      <c r="F31" s="1"/>
      <c r="L31" s="1"/>
      <c r="M31" s="1"/>
      <c r="N31" s="2" t="s">
        <v>1</v>
      </c>
      <c r="O31" s="1"/>
    </row>
    <row r="32" spans="3:15" x14ac:dyDescent="0.25">
      <c r="C32" s="1"/>
      <c r="D32" s="1"/>
      <c r="E32" s="2" t="s">
        <v>21</v>
      </c>
      <c r="F32" s="1"/>
      <c r="L32" s="1"/>
      <c r="M32" s="1"/>
      <c r="N32" s="2" t="s">
        <v>21</v>
      </c>
      <c r="O32" s="1"/>
    </row>
    <row r="33" spans="2:15" x14ac:dyDescent="0.25">
      <c r="C33" s="1"/>
      <c r="D33" s="1"/>
      <c r="E33" s="3">
        <v>12825700</v>
      </c>
      <c r="F33" s="1"/>
      <c r="L33" s="1"/>
      <c r="M33" s="1"/>
      <c r="N33" s="1"/>
      <c r="O33" s="1"/>
    </row>
    <row r="34" spans="2:15" x14ac:dyDescent="0.25">
      <c r="C34" s="1"/>
      <c r="D34" s="1"/>
      <c r="F34" s="1"/>
      <c r="L34" s="1"/>
      <c r="M34" s="1"/>
      <c r="N34" s="1"/>
      <c r="O34" s="1"/>
    </row>
    <row r="35" spans="2:15" x14ac:dyDescent="0.25">
      <c r="L35" s="1" t="s">
        <v>3</v>
      </c>
      <c r="M35" s="1"/>
      <c r="N35" s="1"/>
      <c r="O35" s="1"/>
    </row>
    <row r="36" spans="2:15" x14ac:dyDescent="0.25">
      <c r="C36" s="1" t="s">
        <v>4</v>
      </c>
      <c r="D36" s="1"/>
      <c r="E36" s="1"/>
      <c r="F36" s="3">
        <f>6727600+338200</f>
        <v>7065800</v>
      </c>
      <c r="G36" s="4">
        <f>F36/F38</f>
        <v>0.5509095020154845</v>
      </c>
      <c r="L36" s="1" t="s">
        <v>5</v>
      </c>
      <c r="M36" s="1"/>
      <c r="N36" s="24">
        <f>3089000+1086900+231000+81600+3770000+1449300</f>
        <v>9707800</v>
      </c>
      <c r="O36" s="4">
        <f>N36/N40</f>
        <v>0.75690215738712119</v>
      </c>
    </row>
    <row r="37" spans="2:15" x14ac:dyDescent="0.25">
      <c r="C37" s="6" t="s">
        <v>6</v>
      </c>
      <c r="D37" s="6"/>
      <c r="E37" s="6"/>
      <c r="F37" s="7">
        <v>5759900</v>
      </c>
      <c r="G37" s="4">
        <f>F37/F38</f>
        <v>0.44909049798451545</v>
      </c>
      <c r="L37" s="1" t="s">
        <v>7</v>
      </c>
      <c r="M37" s="1"/>
      <c r="N37" s="24">
        <v>2713500</v>
      </c>
      <c r="O37" s="4">
        <f>N37/N40</f>
        <v>0.21156739983002876</v>
      </c>
    </row>
    <row r="38" spans="2:15" x14ac:dyDescent="0.25">
      <c r="C38" s="1"/>
      <c r="D38" s="1"/>
      <c r="E38" s="1"/>
      <c r="F38" s="3">
        <f>SUM(F36:F37)</f>
        <v>12825700</v>
      </c>
      <c r="G38" s="4">
        <f>SUM(G36:G37)</f>
        <v>1</v>
      </c>
      <c r="L38" s="1" t="s">
        <v>8</v>
      </c>
      <c r="M38" s="1"/>
      <c r="N38" s="24">
        <v>50000</v>
      </c>
      <c r="O38" s="4">
        <f>N38/N40</f>
        <v>3.8984226981763179E-3</v>
      </c>
    </row>
    <row r="39" spans="2:15" x14ac:dyDescent="0.25">
      <c r="B39" s="1"/>
      <c r="L39" s="6" t="s">
        <v>9</v>
      </c>
      <c r="M39" s="6"/>
      <c r="N39" s="25">
        <v>354400</v>
      </c>
      <c r="O39" s="4">
        <f>N39/N40</f>
        <v>2.763202008467374E-2</v>
      </c>
    </row>
    <row r="40" spans="2:15" x14ac:dyDescent="0.25">
      <c r="L40" s="1" t="s">
        <v>10</v>
      </c>
      <c r="M40" s="1"/>
      <c r="N40" s="26">
        <f>SUM(N36:N39)</f>
        <v>12825700</v>
      </c>
      <c r="O40" s="10">
        <f>SUM(O36:O39)</f>
        <v>1</v>
      </c>
    </row>
  </sheetData>
  <pageMargins left="0.25" right="0.25" top="0.75" bottom="0.75" header="0.3" footer="0.3"/>
  <pageSetup scale="73" orientation="landscape" r:id="rId1"/>
  <headerFooter>
    <oddHeader>&amp;C&amp;"-,Bold"&amp;14Hlth &amp; Rec and Local/Non-Hlth &amp; Rec 
Total Revenue and Expenses
2015 - 2016</oddHeader>
    <oddFooter>&amp;CHR Fee 2014-15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O54"/>
  <sheetViews>
    <sheetView tabSelected="1" view="pageLayout" zoomScaleNormal="115" workbookViewId="0">
      <selection activeCell="Q32" sqref="Q32"/>
    </sheetView>
  </sheetViews>
  <sheetFormatPr defaultRowHeight="15" x14ac:dyDescent="0.25"/>
  <cols>
    <col min="3" max="3" width="23.85546875" customWidth="1"/>
    <col min="4" max="4" width="14.140625" customWidth="1"/>
    <col min="5" max="5" width="9.140625" customWidth="1"/>
    <col min="12" max="12" width="10.7109375" bestFit="1" customWidth="1"/>
  </cols>
  <sheetData>
    <row r="9" spans="7:7" x14ac:dyDescent="0.25">
      <c r="G9" s="11"/>
    </row>
    <row r="37" spans="1:15" x14ac:dyDescent="0.25">
      <c r="A37" s="1"/>
      <c r="B37" s="1"/>
      <c r="C37" s="2" t="s">
        <v>11</v>
      </c>
      <c r="D37" s="1"/>
      <c r="I37" s="1"/>
      <c r="J37" s="1"/>
      <c r="K37" s="1" t="s">
        <v>12</v>
      </c>
      <c r="L37" s="1"/>
      <c r="M37" s="1"/>
    </row>
    <row r="38" spans="1:15" x14ac:dyDescent="0.25">
      <c r="A38" s="1"/>
      <c r="B38" s="1"/>
      <c r="C38" s="2" t="s">
        <v>21</v>
      </c>
      <c r="D38" s="1"/>
      <c r="I38" s="1"/>
      <c r="J38" s="1"/>
      <c r="K38" s="1" t="s">
        <v>13</v>
      </c>
      <c r="L38" s="1"/>
      <c r="M38" s="1"/>
    </row>
    <row r="39" spans="1:15" x14ac:dyDescent="0.25">
      <c r="A39" s="1"/>
      <c r="B39" s="1"/>
      <c r="C39" s="1"/>
      <c r="D39" s="1"/>
      <c r="I39" s="1"/>
      <c r="J39" s="1"/>
      <c r="K39" s="1"/>
      <c r="L39" s="12" t="s">
        <v>21</v>
      </c>
      <c r="M39" s="1"/>
    </row>
    <row r="40" spans="1:15" x14ac:dyDescent="0.25">
      <c r="A40" s="1"/>
      <c r="B40" s="1"/>
      <c r="C40" s="1"/>
      <c r="D40" s="1"/>
      <c r="I40" s="1"/>
      <c r="J40" s="1"/>
      <c r="K40" s="1"/>
      <c r="L40" s="12"/>
      <c r="M40" s="1"/>
    </row>
    <row r="41" spans="1:15" x14ac:dyDescent="0.25">
      <c r="A41" s="1" t="s">
        <v>3</v>
      </c>
      <c r="B41" s="1"/>
      <c r="C41" s="1"/>
      <c r="D41" s="1"/>
      <c r="I41" s="1" t="s">
        <v>14</v>
      </c>
      <c r="J41" s="1"/>
      <c r="K41" s="1"/>
      <c r="L41" s="13">
        <v>98800</v>
      </c>
      <c r="M41" s="4">
        <f>L41/L47</f>
        <v>0.20138605788830005</v>
      </c>
    </row>
    <row r="42" spans="1:15" x14ac:dyDescent="0.25">
      <c r="A42" s="1" t="s">
        <v>5</v>
      </c>
      <c r="B42" s="1"/>
      <c r="C42" s="14">
        <v>5219300</v>
      </c>
      <c r="D42" s="4">
        <f>C42/C46</f>
        <v>0.90614420389242867</v>
      </c>
      <c r="I42" s="1" t="s">
        <v>15</v>
      </c>
      <c r="J42" s="1"/>
      <c r="K42" s="1"/>
      <c r="L42" s="13">
        <f>134946-23146</f>
        <v>111800</v>
      </c>
      <c r="M42" s="4">
        <f>L42/L47</f>
        <v>0.22788422339991846</v>
      </c>
    </row>
    <row r="43" spans="1:15" x14ac:dyDescent="0.25">
      <c r="A43" s="1" t="s">
        <v>7</v>
      </c>
      <c r="B43" s="1"/>
      <c r="C43" s="14">
        <v>490600</v>
      </c>
      <c r="D43" s="4">
        <f>C43/C46</f>
        <v>8.5175089845309818E-2</v>
      </c>
      <c r="I43" s="1" t="s">
        <v>16</v>
      </c>
      <c r="J43" s="1"/>
      <c r="K43" s="1"/>
      <c r="L43" s="13">
        <v>50000</v>
      </c>
      <c r="M43" s="4">
        <f>L43/L47</f>
        <v>0.10191602119853241</v>
      </c>
    </row>
    <row r="44" spans="1:15" x14ac:dyDescent="0.25">
      <c r="A44" s="1" t="s">
        <v>8</v>
      </c>
      <c r="B44" s="1"/>
      <c r="C44" s="14">
        <v>50000</v>
      </c>
      <c r="D44" s="4">
        <f>C44/C46</f>
        <v>8.6807062622614971E-3</v>
      </c>
      <c r="I44" s="1" t="s">
        <v>17</v>
      </c>
      <c r="J44" s="1"/>
      <c r="K44" s="1"/>
      <c r="L44" s="13">
        <v>50000</v>
      </c>
      <c r="M44" s="4">
        <f>L44/L47</f>
        <v>0.10191602119853241</v>
      </c>
    </row>
    <row r="45" spans="1:15" x14ac:dyDescent="0.25">
      <c r="A45" s="6" t="s">
        <v>9</v>
      </c>
      <c r="B45" s="6"/>
      <c r="C45" s="15">
        <v>0</v>
      </c>
      <c r="D45" s="4">
        <f>C45/C46</f>
        <v>0</v>
      </c>
      <c r="I45" s="1" t="s">
        <v>18</v>
      </c>
      <c r="J45" s="1"/>
      <c r="K45" s="1"/>
      <c r="L45" s="13">
        <v>50000</v>
      </c>
      <c r="M45" s="4">
        <f>L45/L47</f>
        <v>0.10191602119853241</v>
      </c>
    </row>
    <row r="46" spans="1:15" x14ac:dyDescent="0.25">
      <c r="A46" s="1" t="s">
        <v>10</v>
      </c>
      <c r="B46" s="1"/>
      <c r="C46" s="16">
        <f>SUM(C42:C45)</f>
        <v>5759900</v>
      </c>
      <c r="D46" s="4">
        <f>SUM(D42:D45)</f>
        <v>1</v>
      </c>
      <c r="E46" s="17"/>
      <c r="I46" s="18" t="s">
        <v>19</v>
      </c>
      <c r="J46" s="18"/>
      <c r="K46" s="18"/>
      <c r="L46" s="19">
        <v>130000</v>
      </c>
      <c r="M46" s="4">
        <f>L46/L47</f>
        <v>0.26498165511618427</v>
      </c>
    </row>
    <row r="47" spans="1:15" x14ac:dyDescent="0.25">
      <c r="C47" s="20"/>
      <c r="I47" s="1" t="s">
        <v>20</v>
      </c>
      <c r="J47" s="1"/>
      <c r="K47" s="1"/>
      <c r="L47" s="13">
        <f>SUM(L41:L46)</f>
        <v>490600</v>
      </c>
      <c r="M47" s="4">
        <f>SUM(M41:M46)</f>
        <v>1</v>
      </c>
      <c r="O47" s="17"/>
    </row>
    <row r="48" spans="1:15" x14ac:dyDescent="0.25">
      <c r="D48" s="21"/>
    </row>
    <row r="52" spans="1:3" x14ac:dyDescent="0.25">
      <c r="A52" s="22"/>
      <c r="B52" s="22"/>
      <c r="C52" s="23"/>
    </row>
    <row r="53" spans="1:3" x14ac:dyDescent="0.25">
      <c r="A53" s="22"/>
      <c r="B53" s="22"/>
      <c r="C53" s="23"/>
    </row>
    <row r="54" spans="1:3" x14ac:dyDescent="0.25">
      <c r="A54" s="22"/>
      <c r="B54" s="22"/>
      <c r="C54" s="23"/>
    </row>
  </sheetData>
  <printOptions horizontalCentered="1" verticalCentered="1"/>
  <pageMargins left="0.25" right="0.25" top="0.75" bottom="0.75" header="0.3" footer="0.3"/>
  <pageSetup scale="74" orientation="landscape" horizontalDpi="4294967293" verticalDpi="300" r:id="rId1"/>
  <headerFooter>
    <oddHeader>&amp;C&amp;"-,Bold"&amp;14Health &amp; Rec Expense Breakdown
2015 - 2016</oddHeader>
    <oddFooter>&amp;CHR Fee 2015-16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All accts14.15MidYr</vt:lpstr>
      <vt:lpstr>Proposed Oper Exp Detail14.15</vt:lpstr>
      <vt:lpstr>All accts15.16</vt:lpstr>
      <vt:lpstr>Proposed Oper Exp Detail 15.16</vt:lpstr>
      <vt:lpstr>'All accts14.15MidYr'!Print_Area</vt:lpstr>
      <vt:lpstr>'All accts15.16'!Print_Area</vt:lpstr>
      <vt:lpstr>'Proposed Oper Exp Detail 15.16'!Print_Area</vt:lpstr>
      <vt:lpstr>'Proposed Oper Exp Detail14.15'!Print_Area</vt:lpstr>
    </vt:vector>
  </TitlesOfParts>
  <Company>The University of Arizona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Jody Moll</dc:creator>
  <cp:lastModifiedBy>Harry McDermott</cp:lastModifiedBy>
  <dcterms:created xsi:type="dcterms:W3CDTF">2015-05-01T18:21:11Z</dcterms:created>
  <dcterms:modified xsi:type="dcterms:W3CDTF">2015-05-12T20:34:06Z</dcterms:modified>
</cp:coreProperties>
</file>